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fhch.sharepoint.com/sites/HSAdmin-Arbeiten/Freigegebene Dokumente/General/Studiengangsbewirtschaftung/Studienjahre_bis2019/Curricula_SVPlaner_SHP/Curricula_SVPlaner_GR/GR_2020/"/>
    </mc:Choice>
  </mc:AlternateContent>
  <xr:revisionPtr revIDLastSave="77" documentId="8_{9F9C931A-EC29-4752-AD92-024C52933C1F}" xr6:coauthVersionLast="46" xr6:coauthVersionMax="46" xr10:uidLastSave="{2836BC55-8210-4B3B-9A15-E722FB2A1CF6}"/>
  <bookViews>
    <workbookView xWindow="-120" yWindow="-120" windowWidth="29040" windowHeight="17640" activeTab="1" xr2:uid="{00000000-000D-0000-FFFF-FFFF00000000}"/>
  </bookViews>
  <sheets>
    <sheet name="Studienverlaufsplaner" sheetId="2" r:id="rId1"/>
    <sheet name="Angepasstes Basiscurriculum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" l="1"/>
  <c r="M25" i="2" l="1"/>
  <c r="M24" i="2"/>
  <c r="H12" i="2"/>
  <c r="M23" i="2"/>
  <c r="M22" i="2"/>
  <c r="M21" i="2"/>
  <c r="M20" i="2"/>
  <c r="M19" i="2"/>
  <c r="M18" i="2"/>
  <c r="M17" i="2"/>
  <c r="M16" i="2"/>
  <c r="H23" i="2"/>
  <c r="H22" i="2"/>
  <c r="H21" i="2"/>
  <c r="H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D34" i="2"/>
  <c r="C34" i="2"/>
  <c r="D33" i="2"/>
  <c r="C33" i="2"/>
  <c r="E33" i="2" s="1"/>
  <c r="F33" i="2" s="1"/>
  <c r="G33" i="2" s="1"/>
  <c r="H33" i="2" s="1"/>
  <c r="D32" i="2"/>
  <c r="C32" i="2"/>
  <c r="D31" i="2"/>
  <c r="C31" i="2"/>
  <c r="D30" i="2"/>
  <c r="C30" i="2"/>
  <c r="E30" i="2" s="1"/>
  <c r="F30" i="2" s="1"/>
  <c r="G30" i="2" s="1"/>
  <c r="H30" i="2" s="1"/>
  <c r="D29" i="2"/>
  <c r="C29" i="2"/>
  <c r="C35" i="2" s="1"/>
  <c r="B29" i="2"/>
  <c r="D28" i="2"/>
  <c r="C28" i="2"/>
  <c r="B28" i="2"/>
  <c r="B35" i="2" s="1"/>
  <c r="C27" i="2"/>
  <c r="B20" i="2"/>
  <c r="M8" i="2"/>
  <c r="L8" i="2"/>
  <c r="H11" i="2"/>
  <c r="M7" i="2"/>
  <c r="L7" i="2"/>
  <c r="H10" i="2"/>
  <c r="G10" i="2"/>
  <c r="D10" i="2"/>
  <c r="M6" i="2"/>
  <c r="H9" i="2"/>
  <c r="D9" i="2"/>
  <c r="H8" i="2"/>
  <c r="H7" i="2"/>
  <c r="H6" i="2"/>
  <c r="E34" i="2"/>
  <c r="F34" i="2" s="1"/>
  <c r="G34" i="2" s="1"/>
  <c r="H34" i="2" s="1"/>
  <c r="D35" i="2"/>
  <c r="E31" i="2"/>
  <c r="F31" i="2" s="1"/>
  <c r="G31" i="2" s="1"/>
  <c r="H31" i="2" s="1"/>
  <c r="E32" i="2"/>
  <c r="F32" i="2" s="1"/>
  <c r="G32" i="2" s="1"/>
  <c r="H32" i="2" s="1"/>
  <c r="E28" i="2"/>
  <c r="F28" i="2" s="1"/>
  <c r="G28" i="2" s="1"/>
  <c r="H28" i="2" s="1"/>
  <c r="E27" i="2"/>
  <c r="F27" i="2" s="1"/>
  <c r="G27" i="2" s="1"/>
  <c r="H27" i="2" s="1"/>
  <c r="E35" i="2" l="1"/>
  <c r="E29" i="2"/>
  <c r="F29" i="2" s="1"/>
  <c r="G29" i="2" s="1"/>
  <c r="H29" i="2" s="1"/>
</calcChain>
</file>

<file path=xl/sharedStrings.xml><?xml version="1.0" encoding="utf-8"?>
<sst xmlns="http://schemas.openxmlformats.org/spreadsheetml/2006/main" count="264" uniqueCount="195">
  <si>
    <t>Namen:</t>
  </si>
  <si>
    <t>Felicitas Muster</t>
  </si>
  <si>
    <t>Angaben zum Studium</t>
  </si>
  <si>
    <t>Wichtige Daten/Zeiten</t>
  </si>
  <si>
    <t>Anmeldetermine</t>
  </si>
  <si>
    <t>Studienbeginn im Jahr</t>
  </si>
  <si>
    <t>Einführung Praxisprojekt</t>
  </si>
  <si>
    <t>KW 44</t>
  </si>
  <si>
    <t>Infoveranstaltung Praktische - / Kompetenzprofilprüfung</t>
  </si>
  <si>
    <t>KW 45</t>
  </si>
  <si>
    <t>Beabsichtigte Studiendauer in Sem</t>
  </si>
  <si>
    <t>Abgabe Entwurf Praxisprojekt</t>
  </si>
  <si>
    <t>KW 6</t>
  </si>
  <si>
    <t>Anm. Prakt. und Kompetenzprofilprüfung (Termin 1)</t>
  </si>
  <si>
    <t>Beginn Praxisprojekt</t>
  </si>
  <si>
    <t>KW 12</t>
  </si>
  <si>
    <t>Anm. Prakt. und Kompetenzprofilprüfung (Termin 2)</t>
  </si>
  <si>
    <t>Abgabe Praxisprojekt? (2./3. Sem)</t>
  </si>
  <si>
    <t>KW 34</t>
  </si>
  <si>
    <t>Einschreibeverfahren Wahlmodule</t>
  </si>
  <si>
    <t>Anzahl Wahlmodultage im 1. Sem</t>
  </si>
  <si>
    <t>Unterrichtsbesuch 1</t>
  </si>
  <si>
    <t>KW 13 - KW 24</t>
  </si>
  <si>
    <t>Anzahl Wahlmodultage im 2. Sem</t>
  </si>
  <si>
    <t>Unterrichtsbesuch 2</t>
  </si>
  <si>
    <t>KW 36 - KW 7</t>
  </si>
  <si>
    <t>Anzahl Wahlmodultage im 3. Sem</t>
  </si>
  <si>
    <t>Einführung Masterarbeit</t>
  </si>
  <si>
    <t>Anzahl Wahlmodultage im 4. Sem</t>
  </si>
  <si>
    <t>Abgabe Skizze Masterarbeit</t>
  </si>
  <si>
    <t>Anzahl Wahlmodultage im 5. Sem</t>
  </si>
  <si>
    <t>Abgabe Disposition Masterarbeit</t>
  </si>
  <si>
    <t>Leistungsnachweise und AnSes</t>
  </si>
  <si>
    <t>Abgabe</t>
  </si>
  <si>
    <t>Anzahl Wahlmodultage im 6. Sem</t>
  </si>
  <si>
    <t>Abgabe Masterarbeit</t>
  </si>
  <si>
    <t>AnSe 1</t>
  </si>
  <si>
    <t>Interaktion und Verhalten</t>
  </si>
  <si>
    <t>Wo 7</t>
  </si>
  <si>
    <t>Anzahl Wahlmodultage im 7. Sem</t>
  </si>
  <si>
    <t>Abgabe Abstract Masterarbeit</t>
  </si>
  <si>
    <t>LNW 1</t>
  </si>
  <si>
    <t>Förderdiagnostik</t>
  </si>
  <si>
    <t>Wo 2</t>
  </si>
  <si>
    <t>Anzahl Wahlmodultage im 8. Sem</t>
  </si>
  <si>
    <t>Präsentation Masterarbeit</t>
  </si>
  <si>
    <t>AnSe 2</t>
  </si>
  <si>
    <t>Mathematik</t>
  </si>
  <si>
    <t>Wo 25</t>
  </si>
  <si>
    <t>Praktische Prüfung (Termin 1)</t>
  </si>
  <si>
    <t>Sprache</t>
  </si>
  <si>
    <t>Wo 20</t>
  </si>
  <si>
    <t>Summe Wahlmodultage</t>
  </si>
  <si>
    <t>Praktische Prüfung (Termin 2)</t>
  </si>
  <si>
    <t>KW 38-50</t>
  </si>
  <si>
    <t>LNW 2</t>
  </si>
  <si>
    <t>Sprache oder Mathematik</t>
  </si>
  <si>
    <t>Wo 33</t>
  </si>
  <si>
    <t>Kompetenzprofilprüfung (Termin 1)**</t>
  </si>
  <si>
    <t>LNW 3, AnSe 3</t>
  </si>
  <si>
    <t>integr. Ins e-Learning Neurowissenschaften</t>
  </si>
  <si>
    <t>Wo 35</t>
  </si>
  <si>
    <t>Kompetenzprofilprüfung (Termin 2)</t>
  </si>
  <si>
    <t>KW 4 (Do, ZH)</t>
  </si>
  <si>
    <t>LNW 4</t>
  </si>
  <si>
    <t>Beratung</t>
  </si>
  <si>
    <t>Diplomierung</t>
  </si>
  <si>
    <t>AnSe 4</t>
  </si>
  <si>
    <t>Recht</t>
  </si>
  <si>
    <t>Wo 22</t>
  </si>
  <si>
    <t>Zeitaufwand für das Studium</t>
  </si>
  <si>
    <t>Dossier Unterrichtsbesuch 1</t>
  </si>
  <si>
    <t>KW 13-KW 24</t>
  </si>
  <si>
    <t>(Durschschnittswert pro Semester, ohne Praxisanteil)</t>
  </si>
  <si>
    <t>Dossier Unterrichtsbesuch 2</t>
  </si>
  <si>
    <t>KW 36-KW7</t>
  </si>
  <si>
    <t>Durchschnitt pro Semester</t>
  </si>
  <si>
    <t>Basis</t>
  </si>
  <si>
    <t>Wahlmod.</t>
  </si>
  <si>
    <t>Masterthese</t>
  </si>
  <si>
    <t>Total AS</t>
  </si>
  <si>
    <t xml:space="preserve">pro Woche </t>
  </si>
  <si>
    <t>in BG-%</t>
  </si>
  <si>
    <t>Freie Zeit</t>
  </si>
  <si>
    <t>Zeitaufwand 1. Sem (KW 37 - 7)</t>
  </si>
  <si>
    <t>**</t>
  </si>
  <si>
    <t xml:space="preserve"> Durchführung HfH oder PHGR (Änderungen vorbehalten)</t>
  </si>
  <si>
    <t>Zeitaufwand 2. Sem (KW 8 - 37)</t>
  </si>
  <si>
    <t>Zeitaufwand 3. Sem (KW 38 - 7)</t>
  </si>
  <si>
    <t>Zeitaufwand 4. Sem (KW 8 - 37)</t>
  </si>
  <si>
    <t>Zeitaufwand 5. Sem (KW 37 - 7)</t>
  </si>
  <si>
    <t>Zeitaufwand 6. Sem (KW 8 - 37)</t>
  </si>
  <si>
    <t>Zeitaufwand 7. Sem (KW 38 - 7)</t>
  </si>
  <si>
    <t>Zeitaufwand 8. Sem (KW 8 - 37)</t>
  </si>
  <si>
    <t>Total</t>
  </si>
  <si>
    <t>Annahme HS: 2 Wochen Ferien</t>
  </si>
  <si>
    <t>Annahme FS: 3 Wochen Ferien</t>
  </si>
  <si>
    <t>Änderungen vorbehalten</t>
  </si>
  <si>
    <t>Wo</t>
  </si>
  <si>
    <t>Dienstag</t>
  </si>
  <si>
    <t>Pflichtmodule</t>
  </si>
  <si>
    <t>LNW 2 Sprache oder Mathematik</t>
  </si>
  <si>
    <t>P13</t>
  </si>
  <si>
    <t>Abgabe Praxisprojekt frühestens</t>
  </si>
  <si>
    <t>P11</t>
  </si>
  <si>
    <t>E-learning Neurowissenschaften (Selbststudium)</t>
  </si>
  <si>
    <t>P18</t>
  </si>
  <si>
    <t>Start Unterrichtsbesuch 2</t>
  </si>
  <si>
    <t>P01
P02</t>
  </si>
  <si>
    <t>P03</t>
  </si>
  <si>
    <t>Förderdiagnostik  und -planung</t>
  </si>
  <si>
    <t>P12</t>
  </si>
  <si>
    <t>Förderbedarf Lernen</t>
  </si>
  <si>
    <t>Beginn Praktische Prüfung (Termin 2)</t>
  </si>
  <si>
    <t>P14</t>
  </si>
  <si>
    <t>Förderbedarf emotionale-soziale Entwicklung</t>
  </si>
  <si>
    <t>Selbststudium</t>
  </si>
  <si>
    <t>P08</t>
  </si>
  <si>
    <t>P02</t>
  </si>
  <si>
    <t>Praxisberatung (auch projektbezogen)</t>
  </si>
  <si>
    <t>P05</t>
  </si>
  <si>
    <t xml:space="preserve"> Integrative Didaktik</t>
  </si>
  <si>
    <t>P15</t>
  </si>
  <si>
    <t>Förderbedarf geistige Entwicklung</t>
  </si>
  <si>
    <t>Integrative Didaktik</t>
  </si>
  <si>
    <t>P17</t>
  </si>
  <si>
    <t>P06</t>
  </si>
  <si>
    <t>Herausforderndes Verhalten</t>
  </si>
  <si>
    <t>P16</t>
  </si>
  <si>
    <t>Abgabe Abstract Marb</t>
  </si>
  <si>
    <t>Ende Praktische Prüfung (Termin 2)</t>
  </si>
  <si>
    <t xml:space="preserve">Praxisberatung </t>
  </si>
  <si>
    <t>LNW 1 Förderdiagnostik</t>
  </si>
  <si>
    <t>Abgabe Praxisprojekt spätestens</t>
  </si>
  <si>
    <t>P06
P02</t>
  </si>
  <si>
    <t>SW Herausforderndes Verhalten
Praxisberatung (auch projektbezogen)</t>
  </si>
  <si>
    <t>A02</t>
  </si>
  <si>
    <t>Kompetenzprofilprüfung Termin 2 (Do)</t>
  </si>
  <si>
    <t>Präsenation Masterarbeit</t>
  </si>
  <si>
    <t>WP</t>
  </si>
  <si>
    <t>SW Refresher Fachdidaktik</t>
  </si>
  <si>
    <t>AnSe 1 Interaktion und Verhalten</t>
  </si>
  <si>
    <t>Ende Unterrichtsbesuch 2</t>
  </si>
  <si>
    <t>P19</t>
  </si>
  <si>
    <t>P09</t>
  </si>
  <si>
    <t>Sprache: Besonderer Bildungsbedarf</t>
  </si>
  <si>
    <t>Beginn Praktische Prüfung (Termin 1)</t>
  </si>
  <si>
    <t>Start Unterrichtsbesuch 1</t>
  </si>
  <si>
    <t>P25</t>
  </si>
  <si>
    <t>Kooperation im Kontext</t>
  </si>
  <si>
    <t>Praxisberatung</t>
  </si>
  <si>
    <t>Karf</t>
  </si>
  <si>
    <t>P10</t>
  </si>
  <si>
    <t>Mathematik: Besonderer Bildungsbedarf</t>
  </si>
  <si>
    <t>Osterwoche</t>
  </si>
  <si>
    <t>AnSe 2 Sprache</t>
  </si>
  <si>
    <t>LNW 4 Beratung</t>
  </si>
  <si>
    <t>AnSe 4 Recht</t>
  </si>
  <si>
    <t>Pfingstwoche</t>
  </si>
  <si>
    <t>Ende Unterrichtsbesuch 1</t>
  </si>
  <si>
    <t>Ende Praktische Prüfung (Termin 1)</t>
  </si>
  <si>
    <t>AnSe 2 Mathematik</t>
  </si>
  <si>
    <t>Kompetenzprofilprüfung Termin 1 (Do)</t>
  </si>
  <si>
    <t>Änderugnen vorbehalten</t>
  </si>
  <si>
    <t>Unterrichtszeiten Zürich: 9.15 - 12.15; 13.30 - 16.30</t>
  </si>
  <si>
    <t>Unterrichtszeiten Chur: 9.20 - 12.20; 13.30 - 16.30</t>
  </si>
  <si>
    <t>Wochentag Freitag für Wahlmodule</t>
  </si>
  <si>
    <t>SW = Studienwoche</t>
  </si>
  <si>
    <t>1. Semester - Herbst 2020</t>
  </si>
  <si>
    <t>2. Semester - Frühjahr 2021</t>
  </si>
  <si>
    <t>Termine 2020/21</t>
  </si>
  <si>
    <t>3. Semester - Herbst 2021</t>
  </si>
  <si>
    <t>Termine 2021/22</t>
  </si>
  <si>
    <t>4. Semester - Frühjahr 2022</t>
  </si>
  <si>
    <t>Termine 2022/23</t>
  </si>
  <si>
    <t>5. Semester- Herbst 2022</t>
  </si>
  <si>
    <t>Frühjahr 2023</t>
  </si>
  <si>
    <r>
      <t xml:space="preserve">SW Einführung in die Heilpädagogik </t>
    </r>
    <r>
      <rPr>
        <b/>
        <sz val="8"/>
        <color rgb="FFFF0000"/>
        <rFont val="Arial"/>
        <family val="2"/>
      </rPr>
      <t>(ZH)</t>
    </r>
    <r>
      <rPr>
        <sz val="8"/>
        <color rgb="FFFF0000"/>
        <rFont val="Arial"/>
        <family val="2"/>
      </rPr>
      <t xml:space="preserve">
Praxisberatung (Freitag, Chur)</t>
    </r>
  </si>
  <si>
    <t>Studienverlaufsplaner GR 2020</t>
  </si>
  <si>
    <t>10. - 17.6.</t>
  </si>
  <si>
    <t>16. - 23.6.</t>
  </si>
  <si>
    <t>***</t>
  </si>
  <si>
    <t>Einschreibeverfahren 20/21</t>
  </si>
  <si>
    <t>Einschreibeverfahren 21/22***</t>
  </si>
  <si>
    <t>Datum Einschreibeverfahren Änderungen vorbehalten</t>
  </si>
  <si>
    <t>Diplomierung (Mi, 08.03.)</t>
  </si>
  <si>
    <t>KW 10</t>
  </si>
  <si>
    <t>Stand 19.01.2021/hac</t>
  </si>
  <si>
    <t>SW Integrative Begabungsförderung (PHGR)</t>
  </si>
  <si>
    <t>Förderbedarf körperliche und motorische Entwicklung 
(Fernunterricht, asynchron)</t>
  </si>
  <si>
    <t>Förderbedarf Sehen 
(Fernunterricht, asynchron)</t>
  </si>
  <si>
    <t>Förderbedarf Hören
(Asynchrone Lerneinheit auf ZUUGS; synchroner Austausch und Beantwortung von Fragen durch Doz. via TEAMS von 11.00-12.15)</t>
  </si>
  <si>
    <t>19.01.2021/V2/ hac</t>
  </si>
  <si>
    <t>Arbeiten an der Masterarbeit</t>
  </si>
  <si>
    <t>SW Ethik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</si>
</sst>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i/>
      <sz val="8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10"/>
      <color theme="0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FFCCCC"/>
      <name val="Calibri"/>
      <family val="2"/>
      <scheme val="minor"/>
    </font>
    <font>
      <b/>
      <sz val="11"/>
      <color rgb="FFFFCCCC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6" fillId="14" borderId="0" xfId="0" applyFont="1" applyFill="1" applyAlignment="1">
      <alignment vertical="center"/>
    </xf>
    <xf numFmtId="0" fontId="0" fillId="14" borderId="0" xfId="0" applyFill="1" applyAlignment="1">
      <alignment vertical="center"/>
    </xf>
    <xf numFmtId="0" fontId="1" fillId="1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14" borderId="0" xfId="0" applyFont="1" applyFill="1"/>
    <xf numFmtId="0" fontId="0" fillId="14" borderId="0" xfId="0" applyFill="1"/>
    <xf numFmtId="0" fontId="1" fillId="5" borderId="7" xfId="0" applyFont="1" applyFill="1" applyBorder="1"/>
    <xf numFmtId="0" fontId="0" fillId="5" borderId="16" xfId="0" applyFill="1" applyBorder="1"/>
    <xf numFmtId="0" fontId="0" fillId="5" borderId="2" xfId="0" applyFill="1" applyBorder="1"/>
    <xf numFmtId="0" fontId="0" fillId="5" borderId="17" xfId="0" applyFill="1" applyBorder="1"/>
    <xf numFmtId="0" fontId="0" fillId="15" borderId="17" xfId="0" applyFill="1" applyBorder="1"/>
    <xf numFmtId="0" fontId="0" fillId="15" borderId="0" xfId="0" applyFill="1"/>
    <xf numFmtId="0" fontId="1" fillId="15" borderId="0" xfId="0" applyFont="1" applyFill="1" applyAlignment="1">
      <alignment horizontal="right"/>
    </xf>
    <xf numFmtId="0" fontId="0" fillId="16" borderId="0" xfId="0" applyFill="1"/>
    <xf numFmtId="0" fontId="0" fillId="0" borderId="18" xfId="0" applyBorder="1" applyProtection="1">
      <protection locked="0"/>
    </xf>
    <xf numFmtId="0" fontId="0" fillId="5" borderId="19" xfId="0" applyFill="1" applyBorder="1"/>
    <xf numFmtId="0" fontId="5" fillId="17" borderId="0" xfId="0" applyFont="1" applyFill="1"/>
    <xf numFmtId="0" fontId="4" fillId="17" borderId="0" xfId="0" applyFont="1" applyFill="1" applyAlignment="1">
      <alignment horizontal="right"/>
    </xf>
    <xf numFmtId="0" fontId="1" fillId="16" borderId="0" xfId="0" applyFont="1" applyFill="1" applyAlignment="1">
      <alignment horizontal="right"/>
    </xf>
    <xf numFmtId="0" fontId="0" fillId="5" borderId="0" xfId="0" applyFill="1"/>
    <xf numFmtId="0" fontId="1" fillId="5" borderId="0" xfId="0" applyFont="1" applyFill="1" applyAlignment="1">
      <alignment horizontal="right"/>
    </xf>
    <xf numFmtId="0" fontId="1" fillId="16" borderId="0" xfId="0" applyFont="1" applyFill="1"/>
    <xf numFmtId="0" fontId="0" fillId="18" borderId="17" xfId="0" applyFill="1" applyBorder="1"/>
    <xf numFmtId="0" fontId="0" fillId="18" borderId="0" xfId="0" applyFill="1"/>
    <xf numFmtId="0" fontId="1" fillId="18" borderId="0" xfId="0" applyFont="1" applyFill="1" applyAlignment="1">
      <alignment horizontal="right"/>
    </xf>
    <xf numFmtId="0" fontId="4" fillId="13" borderId="9" xfId="0" applyFont="1" applyFill="1" applyBorder="1"/>
    <xf numFmtId="0" fontId="4" fillId="13" borderId="11" xfId="0" applyFont="1" applyFill="1" applyBorder="1"/>
    <xf numFmtId="0" fontId="10" fillId="13" borderId="9" xfId="0" applyFont="1" applyFill="1" applyBorder="1"/>
    <xf numFmtId="0" fontId="10" fillId="13" borderId="10" xfId="0" applyFont="1" applyFill="1" applyBorder="1"/>
    <xf numFmtId="0" fontId="10" fillId="13" borderId="10" xfId="0" applyFont="1" applyFill="1" applyBorder="1" applyAlignment="1">
      <alignment horizontal="right"/>
    </xf>
    <xf numFmtId="0" fontId="1" fillId="0" borderId="0" xfId="0" applyFont="1"/>
    <xf numFmtId="0" fontId="0" fillId="5" borderId="1" xfId="0" applyFill="1" applyBorder="1" applyAlignment="1">
      <alignment horizontal="right"/>
    </xf>
    <xf numFmtId="0" fontId="0" fillId="5" borderId="1" xfId="0" applyFill="1" applyBorder="1"/>
    <xf numFmtId="0" fontId="0" fillId="5" borderId="9" xfId="0" applyFill="1" applyBorder="1"/>
    <xf numFmtId="0" fontId="11" fillId="16" borderId="5" xfId="0" applyFont="1" applyFill="1" applyBorder="1"/>
    <xf numFmtId="0" fontId="11" fillId="16" borderId="6" xfId="0" applyFont="1" applyFill="1" applyBorder="1"/>
    <xf numFmtId="0" fontId="0" fillId="14" borderId="0" xfId="0" applyFill="1" applyAlignment="1">
      <alignment horizontal="right" vertical="center"/>
    </xf>
    <xf numFmtId="0" fontId="0" fillId="14" borderId="0" xfId="0" applyFill="1" applyAlignment="1">
      <alignment horizontal="right"/>
    </xf>
    <xf numFmtId="0" fontId="0" fillId="5" borderId="8" xfId="0" applyFill="1" applyBorder="1" applyAlignment="1">
      <alignment horizontal="right"/>
    </xf>
    <xf numFmtId="0" fontId="1" fillId="15" borderId="19" xfId="0" applyFont="1" applyFill="1" applyBorder="1" applyAlignment="1">
      <alignment horizontal="right"/>
    </xf>
    <xf numFmtId="0" fontId="1" fillId="5" borderId="19" xfId="0" applyFont="1" applyFill="1" applyBorder="1" applyAlignment="1">
      <alignment horizontal="right"/>
    </xf>
    <xf numFmtId="1" fontId="1" fillId="5" borderId="19" xfId="0" quotePrefix="1" applyNumberFormat="1" applyFont="1" applyFill="1" applyBorder="1" applyAlignment="1">
      <alignment horizontal="right"/>
    </xf>
    <xf numFmtId="0" fontId="10" fillId="13" borderId="11" xfId="0" applyFont="1" applyFill="1" applyBorder="1" applyAlignment="1">
      <alignment horizontal="right"/>
    </xf>
    <xf numFmtId="0" fontId="1" fillId="14" borderId="0" xfId="0" applyFont="1" applyFill="1" applyAlignment="1">
      <alignment horizontal="right"/>
    </xf>
    <xf numFmtId="0" fontId="1" fillId="5" borderId="1" xfId="0" applyFont="1" applyFill="1" applyBorder="1" applyAlignment="1">
      <alignment horizontal="right" wrapText="1"/>
    </xf>
    <xf numFmtId="1" fontId="4" fillId="13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5" borderId="24" xfId="0" applyFont="1" applyFill="1" applyBorder="1"/>
    <xf numFmtId="0" fontId="1" fillId="5" borderId="25" xfId="0" applyFont="1" applyFill="1" applyBorder="1"/>
    <xf numFmtId="0" fontId="1" fillId="5" borderId="26" xfId="0" applyFont="1" applyFill="1" applyBorder="1"/>
    <xf numFmtId="0" fontId="0" fillId="16" borderId="20" xfId="0" applyFill="1" applyBorder="1"/>
    <xf numFmtId="1" fontId="1" fillId="16" borderId="21" xfId="0" applyNumberFormat="1" applyFont="1" applyFill="1" applyBorder="1"/>
    <xf numFmtId="0" fontId="1" fillId="16" borderId="21" xfId="0" applyFont="1" applyFill="1" applyBorder="1" applyAlignment="1">
      <alignment horizontal="right"/>
    </xf>
    <xf numFmtId="1" fontId="1" fillId="16" borderId="21" xfId="0" applyNumberFormat="1" applyFont="1" applyFill="1" applyBorder="1" applyAlignment="1">
      <alignment horizontal="right"/>
    </xf>
    <xf numFmtId="0" fontId="1" fillId="16" borderId="20" xfId="0" applyFont="1" applyFill="1" applyBorder="1"/>
    <xf numFmtId="0" fontId="5" fillId="17" borderId="20" xfId="0" applyFont="1" applyFill="1" applyBorder="1"/>
    <xf numFmtId="0" fontId="4" fillId="17" borderId="21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textRotation="90"/>
    </xf>
    <xf numFmtId="0" fontId="12" fillId="1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4" fillId="23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13" fillId="7" borderId="27" xfId="0" applyFont="1" applyFill="1" applyBorder="1" applyAlignment="1">
      <alignment horizontal="center" vertical="center"/>
    </xf>
    <xf numFmtId="0" fontId="13" fillId="7" borderId="27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8" fillId="24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20" borderId="1" xfId="0" applyFont="1" applyFill="1" applyBorder="1" applyAlignment="1">
      <alignment vertical="center"/>
    </xf>
    <xf numFmtId="0" fontId="14" fillId="22" borderId="1" xfId="0" applyFont="1" applyFill="1" applyBorder="1" applyAlignment="1">
      <alignment vertical="center"/>
    </xf>
    <xf numFmtId="0" fontId="18" fillId="21" borderId="1" xfId="0" applyFont="1" applyFill="1" applyBorder="1" applyAlignment="1">
      <alignment vertical="center"/>
    </xf>
    <xf numFmtId="0" fontId="3" fillId="11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21" borderId="0" xfId="0" applyFont="1" applyFill="1" applyAlignment="1">
      <alignment horizontal="center" vertical="center"/>
    </xf>
    <xf numFmtId="0" fontId="18" fillId="21" borderId="1" xfId="0" applyFont="1" applyFill="1" applyBorder="1" applyAlignment="1">
      <alignment horizontal="center" vertical="center"/>
    </xf>
    <xf numFmtId="0" fontId="15" fillId="13" borderId="12" xfId="0" applyFont="1" applyFill="1" applyBorder="1" applyAlignment="1">
      <alignment horizontal="center" vertical="center" wrapText="1"/>
    </xf>
    <xf numFmtId="0" fontId="18" fillId="21" borderId="0" xfId="0" applyFont="1" applyFill="1" applyAlignment="1">
      <alignment vertical="center"/>
    </xf>
    <xf numFmtId="14" fontId="3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19" borderId="1" xfId="0" applyFont="1" applyFill="1" applyBorder="1"/>
    <xf numFmtId="0" fontId="7" fillId="19" borderId="1" xfId="0" applyFont="1" applyFill="1" applyBorder="1" applyAlignment="1">
      <alignment horizontal="right"/>
    </xf>
    <xf numFmtId="0" fontId="8" fillId="20" borderId="1" xfId="0" applyFont="1" applyFill="1" applyBorder="1"/>
    <xf numFmtId="14" fontId="9" fillId="20" borderId="1" xfId="0" applyNumberFormat="1" applyFont="1" applyFill="1" applyBorder="1" applyAlignment="1">
      <alignment horizontal="right"/>
    </xf>
    <xf numFmtId="1" fontId="9" fillId="20" borderId="1" xfId="0" applyNumberFormat="1" applyFont="1" applyFill="1" applyBorder="1" applyAlignment="1">
      <alignment horizontal="right"/>
    </xf>
    <xf numFmtId="0" fontId="9" fillId="20" borderId="1" xfId="0" applyFont="1" applyFill="1" applyBorder="1" applyAlignment="1">
      <alignment horizontal="right"/>
    </xf>
    <xf numFmtId="0" fontId="0" fillId="16" borderId="1" xfId="0" applyFill="1" applyBorder="1" applyAlignment="1">
      <alignment horizontal="right"/>
    </xf>
    <xf numFmtId="0" fontId="0" fillId="16" borderId="1" xfId="0" applyFill="1" applyBorder="1"/>
    <xf numFmtId="1" fontId="1" fillId="16" borderId="1" xfId="0" applyNumberFormat="1" applyFont="1" applyFill="1" applyBorder="1"/>
    <xf numFmtId="0" fontId="20" fillId="14" borderId="0" xfId="0" applyFont="1" applyFill="1"/>
    <xf numFmtId="0" fontId="14" fillId="5" borderId="1" xfId="0" applyFont="1" applyFill="1" applyBorder="1" applyAlignment="1">
      <alignment horizontal="right"/>
    </xf>
    <xf numFmtId="0" fontId="14" fillId="5" borderId="1" xfId="0" applyFont="1" applyFill="1" applyBorder="1"/>
    <xf numFmtId="0" fontId="20" fillId="5" borderId="1" xfId="0" applyFont="1" applyFill="1" applyBorder="1"/>
    <xf numFmtId="0" fontId="8" fillId="25" borderId="7" xfId="0" applyFont="1" applyFill="1" applyBorder="1"/>
    <xf numFmtId="0" fontId="0" fillId="25" borderId="2" xfId="0" applyFill="1" applyBorder="1"/>
    <xf numFmtId="0" fontId="0" fillId="25" borderId="2" xfId="0" applyFill="1" applyBorder="1" applyAlignment="1">
      <alignment horizontal="right"/>
    </xf>
    <xf numFmtId="1" fontId="0" fillId="25" borderId="8" xfId="0" applyNumberFormat="1" applyFill="1" applyBorder="1"/>
    <xf numFmtId="0" fontId="8" fillId="25" borderId="9" xfId="0" applyFont="1" applyFill="1" applyBorder="1"/>
    <xf numFmtId="0" fontId="0" fillId="25" borderId="10" xfId="0" applyFill="1" applyBorder="1"/>
    <xf numFmtId="0" fontId="0" fillId="25" borderId="10" xfId="0" applyFill="1" applyBorder="1" applyAlignment="1">
      <alignment horizontal="right"/>
    </xf>
    <xf numFmtId="1" fontId="0" fillId="25" borderId="11" xfId="0" applyNumberFormat="1" applyFill="1" applyBorder="1"/>
    <xf numFmtId="0" fontId="7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2" fillId="11" borderId="6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12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wrapText="1"/>
    </xf>
    <xf numFmtId="0" fontId="26" fillId="11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/>
    </xf>
    <xf numFmtId="0" fontId="27" fillId="6" borderId="4" xfId="0" applyFont="1" applyFill="1" applyBorder="1" applyAlignment="1">
      <alignment horizontal="center" vertical="center"/>
    </xf>
    <xf numFmtId="0" fontId="24" fillId="6" borderId="4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0" fillId="0" borderId="1" xfId="0" applyBorder="1"/>
    <xf numFmtId="0" fontId="24" fillId="0" borderId="1" xfId="0" applyFont="1" applyBorder="1" applyAlignment="1">
      <alignment horizontal="center" wrapText="1"/>
    </xf>
    <xf numFmtId="0" fontId="21" fillId="22" borderId="1" xfId="0" applyFont="1" applyFill="1" applyBorder="1" applyAlignment="1">
      <alignment horizontal="center" vertical="center"/>
    </xf>
    <xf numFmtId="0" fontId="27" fillId="22" borderId="4" xfId="0" applyFont="1" applyFill="1" applyBorder="1" applyAlignment="1">
      <alignment horizontal="center" vertical="center"/>
    </xf>
    <xf numFmtId="0" fontId="25" fillId="11" borderId="1" xfId="0" applyFont="1" applyFill="1" applyBorder="1" applyAlignment="1">
      <alignment horizontal="center"/>
    </xf>
    <xf numFmtId="0" fontId="27" fillId="6" borderId="1" xfId="0" applyFont="1" applyFill="1" applyBorder="1" applyAlignment="1">
      <alignment horizontal="center" vertical="center"/>
    </xf>
    <xf numFmtId="0" fontId="30" fillId="11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29" fillId="7" borderId="12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1" fillId="9" borderId="1" xfId="0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31" fillId="22" borderId="1" xfId="0" applyFont="1" applyFill="1" applyBorder="1" applyAlignment="1">
      <alignment vertical="center" wrapText="1"/>
    </xf>
    <xf numFmtId="0" fontId="21" fillId="8" borderId="1" xfId="0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center"/>
    </xf>
    <xf numFmtId="0" fontId="21" fillId="0" borderId="1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32" fillId="18" borderId="19" xfId="0" applyFont="1" applyFill="1" applyBorder="1" applyAlignment="1">
      <alignment horizontal="right"/>
    </xf>
    <xf numFmtId="1" fontId="0" fillId="5" borderId="18" xfId="0" applyNumberFormat="1" applyFill="1" applyBorder="1"/>
    <xf numFmtId="0" fontId="0" fillId="5" borderId="28" xfId="0" applyFill="1" applyBorder="1" applyProtection="1">
      <protection locked="0"/>
    </xf>
    <xf numFmtId="1" fontId="0" fillId="5" borderId="18" xfId="0" applyNumberFormat="1" applyFill="1" applyBorder="1" applyProtection="1"/>
    <xf numFmtId="0" fontId="33" fillId="9" borderId="17" xfId="0" applyFont="1" applyFill="1" applyBorder="1"/>
    <xf numFmtId="0" fontId="33" fillId="9" borderId="0" xfId="0" applyFont="1" applyFill="1"/>
    <xf numFmtId="0" fontId="34" fillId="9" borderId="0" xfId="0" applyFont="1" applyFill="1" applyAlignment="1">
      <alignment horizontal="right"/>
    </xf>
    <xf numFmtId="0" fontId="34" fillId="9" borderId="19" xfId="0" applyFont="1" applyFill="1" applyBorder="1" applyAlignment="1">
      <alignment horizontal="right"/>
    </xf>
    <xf numFmtId="1" fontId="34" fillId="9" borderId="19" xfId="0" applyNumberFormat="1" applyFont="1" applyFill="1" applyBorder="1" applyAlignment="1">
      <alignment horizontal="right"/>
    </xf>
    <xf numFmtId="0" fontId="35" fillId="0" borderId="0" xfId="0" applyFont="1" applyAlignment="1">
      <alignment horizontal="left" vertical="center"/>
    </xf>
    <xf numFmtId="0" fontId="35" fillId="9" borderId="1" xfId="0" applyFont="1" applyFill="1" applyBorder="1" applyAlignment="1">
      <alignment vertical="center"/>
    </xf>
    <xf numFmtId="0" fontId="36" fillId="6" borderId="1" xfId="0" applyFont="1" applyFill="1" applyBorder="1" applyAlignment="1">
      <alignment horizontal="center" wrapText="1"/>
    </xf>
    <xf numFmtId="0" fontId="35" fillId="0" borderId="0" xfId="0" applyFont="1" applyAlignment="1">
      <alignment vertical="center"/>
    </xf>
    <xf numFmtId="0" fontId="33" fillId="0" borderId="0" xfId="0" applyFont="1" applyAlignment="1">
      <alignment horizontal="right"/>
    </xf>
    <xf numFmtId="0" fontId="33" fillId="0" borderId="0" xfId="0" applyFont="1"/>
    <xf numFmtId="0" fontId="38" fillId="17" borderId="20" xfId="0" applyFont="1" applyFill="1" applyBorder="1"/>
    <xf numFmtId="0" fontId="38" fillId="17" borderId="22" xfId="0" applyFont="1" applyFill="1" applyBorder="1"/>
    <xf numFmtId="0" fontId="39" fillId="17" borderId="22" xfId="0" applyFont="1" applyFill="1" applyBorder="1" applyAlignment="1">
      <alignment horizontal="right"/>
    </xf>
    <xf numFmtId="0" fontId="39" fillId="17" borderId="23" xfId="0" applyFont="1" applyFill="1" applyBorder="1" applyAlignment="1">
      <alignment horizontal="right"/>
    </xf>
    <xf numFmtId="0" fontId="1" fillId="0" borderId="13" xfId="0" applyFont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13" fillId="7" borderId="12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8">
    <dxf>
      <font>
        <color theme="0" tint="-0.14996795556505021"/>
      </font>
      <fill>
        <patternFill>
          <bgColor theme="0" tint="-0.14996795556505021"/>
        </patternFill>
      </fill>
      <border>
        <left/>
        <right style="thin">
          <color indexed="64"/>
        </right>
        <top style="thin">
          <color indexed="64"/>
        </top>
        <bottom/>
      </border>
    </dxf>
    <dxf>
      <fill>
        <patternFill patternType="lightGrid"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 style="thin">
          <color indexed="64"/>
        </right>
        <top/>
        <bottom/>
      </border>
    </dxf>
    <dxf>
      <fill>
        <patternFill patternType="lightGrid"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 style="thin">
          <color indexed="64"/>
        </right>
        <top/>
        <bottom/>
      </border>
    </dxf>
    <dxf>
      <fill>
        <patternFill patternType="lightGrid"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 style="thin">
          <color indexed="64"/>
        </right>
        <top/>
        <bottom/>
      </border>
    </dxf>
    <dxf>
      <fill>
        <patternFill patternType="lightGrid">
          <bgColor rgb="FFFF0000"/>
        </patternFill>
      </fill>
    </dxf>
  </dxfs>
  <tableStyles count="0" defaultTableStyle="TableStyleMedium2" defaultPivotStyle="PivotStyleLight16"/>
  <colors>
    <mruColors>
      <color rgb="FFFFCCCC"/>
      <color rgb="FFFFFF99"/>
      <color rgb="FFFF99FF"/>
      <color rgb="FFFF00FF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209550</xdr:rowOff>
    </xdr:from>
    <xdr:to>
      <xdr:col>1</xdr:col>
      <xdr:colOff>73156</xdr:colOff>
      <xdr:row>1</xdr:row>
      <xdr:rowOff>292990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CE22D58-E7B1-4A89-8DEF-0BF2F50CA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09550"/>
          <a:ext cx="2206756" cy="359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"/>
  <sheetViews>
    <sheetView view="pageBreakPreview" topLeftCell="A10" zoomScaleNormal="100" zoomScaleSheetLayoutView="100" workbookViewId="0">
      <selection activeCell="K32" sqref="K32"/>
    </sheetView>
  </sheetViews>
  <sheetFormatPr baseColWidth="10" defaultColWidth="11.42578125" defaultRowHeight="15" x14ac:dyDescent="0.25"/>
  <cols>
    <col min="1" max="1" width="32.85546875" customWidth="1"/>
    <col min="2" max="2" width="10.5703125" customWidth="1"/>
    <col min="3" max="4" width="9.85546875" customWidth="1"/>
    <col min="5" max="5" width="11.28515625" customWidth="1"/>
    <col min="6" max="6" width="13.140625" customWidth="1"/>
    <col min="7" max="7" width="11.42578125" customWidth="1"/>
    <col min="8" max="8" width="9.85546875" style="47" customWidth="1"/>
    <col min="9" max="9" width="2.7109375" customWidth="1"/>
    <col min="11" max="11" width="38.5703125" customWidth="1"/>
    <col min="12" max="12" width="11.85546875" customWidth="1"/>
    <col min="13" max="13" width="11.7109375" customWidth="1"/>
  </cols>
  <sheetData>
    <row r="1" spans="1:13" ht="21.75" customHeight="1" x14ac:dyDescent="0.25"/>
    <row r="2" spans="1:13" ht="28.5" customHeight="1" thickBot="1" x14ac:dyDescent="0.3"/>
    <row r="3" spans="1:13" ht="16.5" thickBot="1" x14ac:dyDescent="0.3">
      <c r="A3" s="1" t="s">
        <v>178</v>
      </c>
      <c r="B3" s="2"/>
      <c r="C3" s="2"/>
      <c r="D3" s="3" t="s">
        <v>0</v>
      </c>
      <c r="E3" s="187" t="s">
        <v>1</v>
      </c>
      <c r="F3" s="188"/>
      <c r="G3" s="189"/>
      <c r="H3" s="37"/>
      <c r="I3" s="4"/>
      <c r="J3" s="4" t="s">
        <v>187</v>
      </c>
      <c r="K3" s="4"/>
      <c r="L3" s="4"/>
      <c r="M3" s="4"/>
    </row>
    <row r="4" spans="1:13" ht="15.75" thickBot="1" x14ac:dyDescent="0.3">
      <c r="A4" s="5"/>
      <c r="B4" s="6"/>
      <c r="C4" s="6"/>
      <c r="D4" s="6"/>
      <c r="E4" s="6"/>
      <c r="F4" s="6"/>
      <c r="G4" s="6"/>
      <c r="H4" s="38"/>
    </row>
    <row r="5" spans="1:13" ht="15.75" thickBot="1" x14ac:dyDescent="0.3">
      <c r="A5" s="7" t="s">
        <v>2</v>
      </c>
      <c r="B5" s="8"/>
      <c r="C5" s="6"/>
      <c r="D5" s="7" t="s">
        <v>3</v>
      </c>
      <c r="E5" s="9"/>
      <c r="F5" s="9"/>
      <c r="G5" s="9"/>
      <c r="H5" s="39"/>
      <c r="J5" s="48" t="s">
        <v>4</v>
      </c>
      <c r="K5" s="49"/>
      <c r="L5" s="49"/>
      <c r="M5" s="50"/>
    </row>
    <row r="6" spans="1:13" ht="15.75" thickBot="1" x14ac:dyDescent="0.3">
      <c r="A6" s="10" t="s">
        <v>5</v>
      </c>
      <c r="B6" s="169">
        <v>2020</v>
      </c>
      <c r="C6" s="6"/>
      <c r="D6" s="11" t="s">
        <v>6</v>
      </c>
      <c r="E6" s="12"/>
      <c r="F6" s="12"/>
      <c r="G6" s="13" t="s">
        <v>7</v>
      </c>
      <c r="H6" s="40">
        <f>B6</f>
        <v>2020</v>
      </c>
      <c r="J6" s="51" t="s">
        <v>8</v>
      </c>
      <c r="K6" s="14"/>
      <c r="L6" s="19" t="s">
        <v>9</v>
      </c>
      <c r="M6" s="52">
        <f>B6+1</f>
        <v>2021</v>
      </c>
    </row>
    <row r="7" spans="1:13" ht="15.75" thickBot="1" x14ac:dyDescent="0.3">
      <c r="A7" s="10" t="s">
        <v>10</v>
      </c>
      <c r="B7" s="171">
        <v>5</v>
      </c>
      <c r="C7" s="6"/>
      <c r="D7" s="11" t="s">
        <v>11</v>
      </c>
      <c r="E7" s="12"/>
      <c r="F7" s="12"/>
      <c r="G7" s="13" t="s">
        <v>12</v>
      </c>
      <c r="H7" s="40">
        <f>B6+1</f>
        <v>2021</v>
      </c>
      <c r="J7" s="51" t="s">
        <v>13</v>
      </c>
      <c r="K7" s="14"/>
      <c r="L7" s="19" t="str">
        <f>IF($B$7=4,"KW 2",IF($B$7=5,"KW 2",IF($B$7=6,"KW 25",IF($B$7=7,"KW 2",IF($B$7=8,"KW 25")))))</f>
        <v>KW 2</v>
      </c>
      <c r="M7" s="53">
        <f>IF($B$7=4,$B$6+2,IF($B$7=5,$B$6+2,IF($B$7=6,$B$6+2,IF($B$7=7,$B$6+3,IF($B$7=8,$B$6+3)))))</f>
        <v>2022</v>
      </c>
    </row>
    <row r="8" spans="1:13" ht="15.75" thickBot="1" x14ac:dyDescent="0.3">
      <c r="A8" s="10"/>
      <c r="B8" s="16"/>
      <c r="C8" s="6"/>
      <c r="D8" s="11" t="s">
        <v>14</v>
      </c>
      <c r="E8" s="12"/>
      <c r="F8" s="12"/>
      <c r="G8" s="13" t="s">
        <v>15</v>
      </c>
      <c r="H8" s="40">
        <f>B6+1</f>
        <v>2021</v>
      </c>
      <c r="J8" s="51" t="s">
        <v>16</v>
      </c>
      <c r="K8" s="14"/>
      <c r="L8" s="19" t="str">
        <f>IF($B$7=4,"KW 2",IF($B$7=5,"KW 2",IF($B$7=6,"KW 2",IF($B$7=7,"KW 25",IF($B$7=8,"KW 2")))))</f>
        <v>KW 2</v>
      </c>
      <c r="M8" s="54">
        <f>IF($B$7=4,$B$6+2,IF($B$7=5,$B$6+2,IF($B$7=6,$B$6+3,IF($B$7=7,$B$6+3,IF($B$7=8,$B$6+4)))))</f>
        <v>2022</v>
      </c>
    </row>
    <row r="9" spans="1:13" ht="15.75" thickBot="1" x14ac:dyDescent="0.3">
      <c r="A9" s="10" t="s">
        <v>17</v>
      </c>
      <c r="B9" s="15">
        <v>3</v>
      </c>
      <c r="C9" s="6"/>
      <c r="D9" s="11" t="str">
        <f>IF($B$9=2,"Abgabe Praxisprojekt","Abgabe Praxisprojekt frühestens")</f>
        <v>Abgabe Praxisprojekt frühestens</v>
      </c>
      <c r="E9" s="12"/>
      <c r="F9" s="12"/>
      <c r="G9" s="13" t="s">
        <v>18</v>
      </c>
      <c r="H9" s="40">
        <f>B6+1</f>
        <v>2021</v>
      </c>
      <c r="J9" s="51"/>
      <c r="K9" s="14"/>
      <c r="L9" s="19"/>
      <c r="M9" s="54"/>
    </row>
    <row r="10" spans="1:13" ht="15.75" thickBot="1" x14ac:dyDescent="0.3">
      <c r="A10" s="10"/>
      <c r="B10" s="16"/>
      <c r="C10" s="6"/>
      <c r="D10" s="11" t="str">
        <f>IF($B$9=2,"","Abgabe Praxisprojekt spätestens")</f>
        <v>Abgabe Praxisprojekt spätestens</v>
      </c>
      <c r="E10" s="12"/>
      <c r="F10" s="12"/>
      <c r="G10" s="13" t="str">
        <f>IF($B$9=2,"","KW 2")</f>
        <v>KW 2</v>
      </c>
      <c r="H10" s="40">
        <f>IF($B$9=2,"",B6+2)</f>
        <v>2022</v>
      </c>
      <c r="J10" s="55" t="s">
        <v>19</v>
      </c>
      <c r="K10" s="22"/>
      <c r="L10" s="19"/>
      <c r="M10" s="53"/>
    </row>
    <row r="11" spans="1:13" ht="15.75" thickBot="1" x14ac:dyDescent="0.3">
      <c r="A11" s="10" t="s">
        <v>20</v>
      </c>
      <c r="B11" s="15">
        <v>5</v>
      </c>
      <c r="C11" s="6"/>
      <c r="D11" s="10" t="s">
        <v>21</v>
      </c>
      <c r="E11" s="20"/>
      <c r="F11" s="20"/>
      <c r="G11" s="21" t="s">
        <v>22</v>
      </c>
      <c r="H11" s="41">
        <f>B6+1</f>
        <v>2021</v>
      </c>
      <c r="J11" s="56" t="s">
        <v>182</v>
      </c>
      <c r="K11" s="17"/>
      <c r="L11" s="18" t="s">
        <v>179</v>
      </c>
      <c r="M11" s="57">
        <v>2020</v>
      </c>
    </row>
    <row r="12" spans="1:13" ht="15.75" thickBot="1" x14ac:dyDescent="0.3">
      <c r="A12" s="10" t="s">
        <v>23</v>
      </c>
      <c r="B12" s="15">
        <v>5</v>
      </c>
      <c r="C12" s="6"/>
      <c r="D12" s="10" t="s">
        <v>24</v>
      </c>
      <c r="E12" s="20"/>
      <c r="F12" s="20"/>
      <c r="G12" s="21" t="s">
        <v>25</v>
      </c>
      <c r="H12" s="42">
        <f>B6+2</f>
        <v>2022</v>
      </c>
      <c r="J12" s="183" t="s">
        <v>183</v>
      </c>
      <c r="K12" s="184"/>
      <c r="L12" s="185" t="s">
        <v>180</v>
      </c>
      <c r="M12" s="186">
        <v>2021</v>
      </c>
    </row>
    <row r="13" spans="1:13" ht="15.75" thickBot="1" x14ac:dyDescent="0.3">
      <c r="A13" s="10" t="s">
        <v>26</v>
      </c>
      <c r="B13" s="15">
        <v>5</v>
      </c>
      <c r="C13" s="6"/>
      <c r="D13" s="23" t="s">
        <v>27</v>
      </c>
      <c r="E13" s="24"/>
      <c r="F13" s="24"/>
      <c r="G13" s="25" t="s">
        <v>18</v>
      </c>
      <c r="H13" s="168">
        <f>IF($B$7=4,$B$6+1,IF($B$7=5,$B$6+1,IF($B$7=6,$B$6+2,IF($B$7=7,$B$6+2,IF($B$7=8,$B$6+3)))))</f>
        <v>2021</v>
      </c>
    </row>
    <row r="14" spans="1:13" ht="15.75" thickBot="1" x14ac:dyDescent="0.3">
      <c r="A14" s="10" t="s">
        <v>28</v>
      </c>
      <c r="B14" s="15">
        <v>5</v>
      </c>
      <c r="C14" s="6"/>
      <c r="D14" s="23" t="s">
        <v>29</v>
      </c>
      <c r="E14" s="24"/>
      <c r="F14" s="24"/>
      <c r="G14" s="25" t="str">
        <f>IF($B$7=4,"KW 15",IF($B$7=5,"KW 42",IF($B$7=6,"KW 15",IF($B$7=7,"KW 42",IF($B$7=8,"KW 15")))))</f>
        <v>KW 42</v>
      </c>
      <c r="H14" s="168">
        <f>IF($B$7=4,$B$6+1,IF($B$7=5,$B$6+1,IF($B$7=6,$B$6+2,IF($B$7=7,$B$6+2,IF($B$7=8,$B$6+3)))))</f>
        <v>2021</v>
      </c>
    </row>
    <row r="15" spans="1:13" ht="15.75" thickBot="1" x14ac:dyDescent="0.3">
      <c r="A15" s="10" t="s">
        <v>30</v>
      </c>
      <c r="B15" s="170"/>
      <c r="C15" s="6"/>
      <c r="D15" s="23" t="s">
        <v>31</v>
      </c>
      <c r="E15" s="24"/>
      <c r="F15" s="24"/>
      <c r="G15" s="25" t="str">
        <f>IF($B$7=4,"KW 42",IF($B$7=5,"KW 18",IF($B$7=6,"KW 42",IF($B$7=7,"KW 18",IF($B$7=8,"KW 42")))))</f>
        <v>KW 18</v>
      </c>
      <c r="H15" s="168">
        <f>IF($B$7=4,$B$6+1,IF($B$7=5,$B$6+2,IF($B$7=6,$B$6+2,IF($B$7=7,$B$6+3,IF($B$7=8,$B$6+3)))))</f>
        <v>2022</v>
      </c>
      <c r="J15" s="110" t="s">
        <v>32</v>
      </c>
      <c r="K15" s="110"/>
      <c r="L15" s="111" t="s">
        <v>33</v>
      </c>
      <c r="M15" s="111"/>
    </row>
    <row r="16" spans="1:13" ht="15.75" thickBot="1" x14ac:dyDescent="0.3">
      <c r="A16" s="10" t="s">
        <v>34</v>
      </c>
      <c r="B16" s="15"/>
      <c r="C16" s="6"/>
      <c r="D16" s="23" t="s">
        <v>35</v>
      </c>
      <c r="E16" s="24"/>
      <c r="F16" s="24"/>
      <c r="G16" s="25" t="str">
        <f>IF($B$7=4,"KW 25",IF($B$7=5,"KW 49",IF($B$7=6,"KW 25",IF($B$7=7,"KW 49",IF($B$7=8,"KW 25")))))</f>
        <v>KW 49</v>
      </c>
      <c r="H16" s="168">
        <f>IF($B$7=4,$B$6+2,IF($B$7=5,$B$6+2,IF($B$7=6,$B$6+3,IF($B$7=7,$B$6+3,IF($B$7=8,$B$6+4)))))</f>
        <v>2022</v>
      </c>
      <c r="J16" s="112" t="s">
        <v>36</v>
      </c>
      <c r="K16" s="112" t="s">
        <v>37</v>
      </c>
      <c r="L16" s="113" t="s">
        <v>38</v>
      </c>
      <c r="M16" s="114">
        <f>B6+1</f>
        <v>2021</v>
      </c>
    </row>
    <row r="17" spans="1:13" ht="15.75" thickBot="1" x14ac:dyDescent="0.3">
      <c r="A17" s="10" t="s">
        <v>39</v>
      </c>
      <c r="B17" s="15"/>
      <c r="C17" s="6"/>
      <c r="D17" s="23" t="s">
        <v>40</v>
      </c>
      <c r="E17" s="24"/>
      <c r="F17" s="24"/>
      <c r="G17" s="25" t="str">
        <f>IF($B$7=4,"KW 25",IF($B$7=5,"KW 49",IF($B$7=6,"KW 25",IF($B$7=7,"KW 49",IF($B$7=8,"KW 25")))))</f>
        <v>KW 49</v>
      </c>
      <c r="H17" s="168">
        <f>IF($B$7=4,$B$6+2,IF($B$7=5,$B$6+2,IF($B$7=6,$B$6+3,IF($B$7=7,$B$6+3,IF($B$7=8,$B$6+4)))))</f>
        <v>2022</v>
      </c>
      <c r="J17" s="112" t="s">
        <v>41</v>
      </c>
      <c r="K17" s="112" t="s">
        <v>42</v>
      </c>
      <c r="L17" s="115" t="s">
        <v>43</v>
      </c>
      <c r="M17" s="114">
        <f>B6+1</f>
        <v>2021</v>
      </c>
    </row>
    <row r="18" spans="1:13" ht="15.75" thickBot="1" x14ac:dyDescent="0.3">
      <c r="A18" s="10" t="s">
        <v>44</v>
      </c>
      <c r="B18" s="15"/>
      <c r="C18" s="6"/>
      <c r="D18" s="23" t="s">
        <v>45</v>
      </c>
      <c r="E18" s="24"/>
      <c r="F18" s="24"/>
      <c r="G18" s="25" t="str">
        <f>IF($B$7=4,"KW 35",IF($B$7=5,"KW 5",IF($B$7=6,"KW 35",IF($B$7=7,"KW 5",IF($B$7=8,"KW 35")))))</f>
        <v>KW 5</v>
      </c>
      <c r="H18" s="168">
        <f>IF($B$7=4,$B$6+2,IF($B$7=5,$B$6+3,IF($B$7=6,$B$6+3,IF($B$7=7,$B$6+4,IF($B$7=8,$B$6+4)))))</f>
        <v>2023</v>
      </c>
      <c r="J18" s="112" t="s">
        <v>46</v>
      </c>
      <c r="K18" s="112" t="s">
        <v>47</v>
      </c>
      <c r="L18" s="115" t="s">
        <v>48</v>
      </c>
      <c r="M18" s="114">
        <f>B6+1</f>
        <v>2021</v>
      </c>
    </row>
    <row r="19" spans="1:13" x14ac:dyDescent="0.25">
      <c r="A19" s="10"/>
      <c r="B19" s="16"/>
      <c r="C19" s="6"/>
      <c r="D19" s="172" t="s">
        <v>49</v>
      </c>
      <c r="E19" s="173"/>
      <c r="F19" s="173"/>
      <c r="G19" s="174" t="str">
        <f>IF($B$7=4,"KW 12 - 24",IF($B$7=5,"KW 12 - 24",IF($B$7=6,"KW 38 - 50",IF($B$7=7,"KW 12 -24 ",IF($B$7=8,"KW 38 - 50")))))</f>
        <v>KW 12 - 24</v>
      </c>
      <c r="H19" s="175">
        <f>IF($B$7=4,$B$6+2,IF($B$7=5,$B$6+2,IF($B$7=6,$B$6+2,IF($B$7=7,$B$6+3,IF($B$7=8,$B$6+3)))))</f>
        <v>2022</v>
      </c>
      <c r="J19" s="112" t="s">
        <v>46</v>
      </c>
      <c r="K19" s="112" t="s">
        <v>50</v>
      </c>
      <c r="L19" s="115" t="s">
        <v>51</v>
      </c>
      <c r="M19" s="114">
        <f>B6+1</f>
        <v>2021</v>
      </c>
    </row>
    <row r="20" spans="1:13" x14ac:dyDescent="0.25">
      <c r="A20" s="26" t="s">
        <v>52</v>
      </c>
      <c r="B20" s="27">
        <f>SUM(B11:B18)</f>
        <v>20</v>
      </c>
      <c r="C20" s="6"/>
      <c r="D20" s="172" t="s">
        <v>53</v>
      </c>
      <c r="E20" s="173"/>
      <c r="F20" s="173"/>
      <c r="G20" s="174" t="s">
        <v>54</v>
      </c>
      <c r="H20" s="175">
        <f>IF($B$7=4,$B$6+2,IF($B$7=5,$B$6+2,IF($B$7=6,$B$6+3,IF($B$7=7,$B$6+3,IF($B$7=8,$B$6+4)))))</f>
        <v>2022</v>
      </c>
      <c r="J20" s="112" t="s">
        <v>55</v>
      </c>
      <c r="K20" s="112" t="s">
        <v>56</v>
      </c>
      <c r="L20" s="115" t="s">
        <v>57</v>
      </c>
      <c r="M20" s="114">
        <f>B6+1</f>
        <v>2021</v>
      </c>
    </row>
    <row r="21" spans="1:13" x14ac:dyDescent="0.25">
      <c r="A21" s="6"/>
      <c r="B21" s="6"/>
      <c r="C21" s="6"/>
      <c r="D21" s="172" t="s">
        <v>58</v>
      </c>
      <c r="E21" s="173"/>
      <c r="F21" s="173"/>
      <c r="G21" s="174" t="str">
        <f>IF($B$7=4,"KW 26 ",IF($B$7=5,"KW 26 (Di)",IF($B$7=6,"KW 4 (Do)",IF($B$7=7,"KW26 (Do)",IF($B$7=8,"KW 4 G14")))))</f>
        <v>KW 26 (Di)</v>
      </c>
      <c r="H21" s="175">
        <f>IF($B$7=4,$B$6+2,IF($B$7=5,$B$6+2,IF($B$7=6,$B$6+2,IF($B$7=7,$B$6+3,IF($B$7=8,$B$6+3)))))</f>
        <v>2022</v>
      </c>
      <c r="J21" s="112" t="s">
        <v>59</v>
      </c>
      <c r="K21" s="112" t="s">
        <v>60</v>
      </c>
      <c r="L21" s="115" t="s">
        <v>61</v>
      </c>
      <c r="M21" s="114">
        <f>B6+1</f>
        <v>2021</v>
      </c>
    </row>
    <row r="22" spans="1:13" x14ac:dyDescent="0.25">
      <c r="A22" s="6"/>
      <c r="B22" s="6"/>
      <c r="C22" s="6"/>
      <c r="D22" s="172" t="s">
        <v>62</v>
      </c>
      <c r="E22" s="173"/>
      <c r="F22" s="173"/>
      <c r="G22" s="174" t="s">
        <v>63</v>
      </c>
      <c r="H22" s="176">
        <f>IF($B$7=4,"",IF($B$7=5,$B$6+3,IF($B$7=6,$B$6+3,IF($B$7=7,$B$6+4,IF($B$7=8,$B$6+4)))))</f>
        <v>2023</v>
      </c>
      <c r="J22" s="112" t="s">
        <v>64</v>
      </c>
      <c r="K22" s="112" t="s">
        <v>65</v>
      </c>
      <c r="L22" s="115" t="s">
        <v>51</v>
      </c>
      <c r="M22" s="114">
        <f>B6+1</f>
        <v>2021</v>
      </c>
    </row>
    <row r="23" spans="1:13" ht="15.75" x14ac:dyDescent="0.25">
      <c r="A23" s="6"/>
      <c r="B23" s="6"/>
      <c r="C23" s="6"/>
      <c r="D23" s="28" t="s">
        <v>66</v>
      </c>
      <c r="E23" s="29"/>
      <c r="F23" s="29"/>
      <c r="G23" s="30" t="s">
        <v>186</v>
      </c>
      <c r="H23" s="43">
        <f>IF($B$7=4,$B$6+2,IF($B$7=5,$B$6+3,IF($B$7=6,$B$6+3,IF($B$7=7,$B$6+4,IF($B$7=8,$B$6+4)))))</f>
        <v>2023</v>
      </c>
      <c r="J23" s="112" t="s">
        <v>67</v>
      </c>
      <c r="K23" s="112" t="s">
        <v>68</v>
      </c>
      <c r="L23" s="115" t="s">
        <v>69</v>
      </c>
      <c r="M23" s="114">
        <f>B6+1</f>
        <v>2021</v>
      </c>
    </row>
    <row r="24" spans="1:13" x14ac:dyDescent="0.25">
      <c r="A24" s="5" t="s">
        <v>70</v>
      </c>
      <c r="B24" s="6"/>
      <c r="C24" s="6"/>
      <c r="D24" s="6"/>
      <c r="E24" s="6"/>
      <c r="F24" s="6"/>
      <c r="G24" s="6"/>
      <c r="H24" s="38"/>
      <c r="J24" s="123" t="s">
        <v>71</v>
      </c>
      <c r="K24" s="124"/>
      <c r="L24" s="125" t="s">
        <v>72</v>
      </c>
      <c r="M24" s="126">
        <f>B6+1</f>
        <v>2021</v>
      </c>
    </row>
    <row r="25" spans="1:13" x14ac:dyDescent="0.25">
      <c r="A25" s="6" t="s">
        <v>73</v>
      </c>
      <c r="B25" s="119"/>
      <c r="C25" s="119"/>
      <c r="D25" s="119"/>
      <c r="E25" s="119"/>
      <c r="F25" s="119"/>
      <c r="G25" s="119"/>
      <c r="H25" s="44"/>
      <c r="I25" s="31"/>
      <c r="J25" s="127" t="s">
        <v>74</v>
      </c>
      <c r="K25" s="128"/>
      <c r="L25" s="129" t="s">
        <v>75</v>
      </c>
      <c r="M25" s="130">
        <f>B6+2</f>
        <v>2022</v>
      </c>
    </row>
    <row r="26" spans="1:13" x14ac:dyDescent="0.25">
      <c r="A26" s="7" t="s">
        <v>76</v>
      </c>
      <c r="B26" s="120" t="s">
        <v>77</v>
      </c>
      <c r="C26" s="121" t="s">
        <v>78</v>
      </c>
      <c r="D26" s="121" t="s">
        <v>79</v>
      </c>
      <c r="E26" s="121" t="s">
        <v>80</v>
      </c>
      <c r="F26" s="122" t="s">
        <v>81</v>
      </c>
      <c r="G26" s="122" t="s">
        <v>82</v>
      </c>
      <c r="H26" s="45" t="s">
        <v>83</v>
      </c>
    </row>
    <row r="27" spans="1:13" x14ac:dyDescent="0.25">
      <c r="A27" s="10" t="s">
        <v>84</v>
      </c>
      <c r="B27" s="116">
        <v>330</v>
      </c>
      <c r="C27" s="117">
        <f>B11*15</f>
        <v>75</v>
      </c>
      <c r="D27" s="117"/>
      <c r="E27" s="117">
        <f>SUM(B27:D27)</f>
        <v>405</v>
      </c>
      <c r="F27" s="118">
        <f>E27/21</f>
        <v>19.285714285714285</v>
      </c>
      <c r="G27" s="118">
        <f t="shared" ref="G27:G34" si="0">F27/0.42</f>
        <v>45.918367346938773</v>
      </c>
      <c r="H27" s="46">
        <f t="shared" ref="H27:H34" si="1">100-G27</f>
        <v>54.081632653061227</v>
      </c>
      <c r="J27" s="181" t="s">
        <v>85</v>
      </c>
      <c r="K27" s="182" t="s">
        <v>86</v>
      </c>
      <c r="L27" s="182"/>
    </row>
    <row r="28" spans="1:13" x14ac:dyDescent="0.25">
      <c r="A28" s="10" t="s">
        <v>87</v>
      </c>
      <c r="B28" s="116" t="str">
        <f>IF($B$9=3,"330","390")</f>
        <v>330</v>
      </c>
      <c r="C28" s="117">
        <f t="shared" ref="C28:C34" si="2">B12*15</f>
        <v>75</v>
      </c>
      <c r="D28" s="117">
        <f>IF($B$7=4,50,0)</f>
        <v>0</v>
      </c>
      <c r="E28" s="117">
        <f>D28+C28+B28</f>
        <v>405</v>
      </c>
      <c r="F28" s="118">
        <f>E28/26</f>
        <v>15.576923076923077</v>
      </c>
      <c r="G28" s="118">
        <f t="shared" si="0"/>
        <v>37.087912087912088</v>
      </c>
      <c r="H28" s="46">
        <f t="shared" si="1"/>
        <v>62.912087912087912</v>
      </c>
      <c r="J28" s="181" t="s">
        <v>181</v>
      </c>
      <c r="K28" s="182" t="s">
        <v>184</v>
      </c>
      <c r="L28" s="182"/>
      <c r="M28" s="182"/>
    </row>
    <row r="29" spans="1:13" x14ac:dyDescent="0.25">
      <c r="A29" s="10" t="s">
        <v>88</v>
      </c>
      <c r="B29" s="116" t="str">
        <f>IF($B$9=3,"300","240")</f>
        <v>300</v>
      </c>
      <c r="C29" s="117">
        <f t="shared" si="2"/>
        <v>75</v>
      </c>
      <c r="D29" s="117">
        <f>IF($B$7=4,250,IF($B$7=5,50,0))</f>
        <v>50</v>
      </c>
      <c r="E29" s="117">
        <f>D29+C29+B29</f>
        <v>425</v>
      </c>
      <c r="F29" s="118">
        <f>E29/21</f>
        <v>20.238095238095237</v>
      </c>
      <c r="G29" s="118">
        <f t="shared" si="0"/>
        <v>48.185941043083901</v>
      </c>
      <c r="H29" s="46">
        <f t="shared" si="1"/>
        <v>51.814058956916099</v>
      </c>
    </row>
    <row r="30" spans="1:13" x14ac:dyDescent="0.25">
      <c r="A30" s="10" t="s">
        <v>89</v>
      </c>
      <c r="B30" s="116">
        <v>240</v>
      </c>
      <c r="C30" s="117">
        <f t="shared" si="2"/>
        <v>75</v>
      </c>
      <c r="D30" s="117">
        <f>IF($B$7=4,300,IF($B$7=5,250,IF($B$7=6,50,0)))</f>
        <v>250</v>
      </c>
      <c r="E30" s="117">
        <f>D30+C30+B30</f>
        <v>565</v>
      </c>
      <c r="F30" s="118">
        <f>E30/26</f>
        <v>21.73076923076923</v>
      </c>
      <c r="G30" s="118">
        <f t="shared" si="0"/>
        <v>51.739926739926737</v>
      </c>
      <c r="H30" s="46">
        <f t="shared" si="1"/>
        <v>48.260073260073263</v>
      </c>
    </row>
    <row r="31" spans="1:13" x14ac:dyDescent="0.25">
      <c r="A31" s="10" t="s">
        <v>90</v>
      </c>
      <c r="B31" s="116"/>
      <c r="C31" s="117">
        <f t="shared" si="2"/>
        <v>0</v>
      </c>
      <c r="D31" s="117">
        <f>IF($B$7=5,300,IF($B$7=6,250,IF($B$7=7,50,0)))</f>
        <v>300</v>
      </c>
      <c r="E31" s="117">
        <f>D31+C31+B31</f>
        <v>300</v>
      </c>
      <c r="F31" s="118">
        <f>E31/21</f>
        <v>14.285714285714286</v>
      </c>
      <c r="G31" s="118">
        <f t="shared" si="0"/>
        <v>34.013605442176875</v>
      </c>
      <c r="H31" s="46">
        <f t="shared" si="1"/>
        <v>65.986394557823132</v>
      </c>
    </row>
    <row r="32" spans="1:13" x14ac:dyDescent="0.25">
      <c r="A32" s="10" t="s">
        <v>91</v>
      </c>
      <c r="B32" s="116"/>
      <c r="C32" s="117">
        <f t="shared" si="2"/>
        <v>0</v>
      </c>
      <c r="D32" s="117">
        <f>IF($B$7=6,300,IF($B$7=7,250,IF($B$7=8,50,0)))</f>
        <v>0</v>
      </c>
      <c r="E32" s="117">
        <f>SUM(B32:D32)</f>
        <v>0</v>
      </c>
      <c r="F32" s="118">
        <f>E32/26</f>
        <v>0</v>
      </c>
      <c r="G32" s="118">
        <f t="shared" si="0"/>
        <v>0</v>
      </c>
      <c r="H32" s="46">
        <f t="shared" si="1"/>
        <v>100</v>
      </c>
    </row>
    <row r="33" spans="1:8" x14ac:dyDescent="0.25">
      <c r="A33" s="10" t="s">
        <v>92</v>
      </c>
      <c r="B33" s="116"/>
      <c r="C33" s="117">
        <f t="shared" si="2"/>
        <v>0</v>
      </c>
      <c r="D33" s="117">
        <f>IF($B$7=7,300,IF($B$7=8,250,0))</f>
        <v>0</v>
      </c>
      <c r="E33" s="117">
        <f>SUM(B33:D33)</f>
        <v>0</v>
      </c>
      <c r="F33" s="118">
        <f>E33/21</f>
        <v>0</v>
      </c>
      <c r="G33" s="118">
        <f t="shared" si="0"/>
        <v>0</v>
      </c>
      <c r="H33" s="46">
        <f t="shared" si="1"/>
        <v>100</v>
      </c>
    </row>
    <row r="34" spans="1:8" x14ac:dyDescent="0.25">
      <c r="A34" s="10" t="s">
        <v>93</v>
      </c>
      <c r="B34" s="116"/>
      <c r="C34" s="117">
        <f t="shared" si="2"/>
        <v>0</v>
      </c>
      <c r="D34" s="117">
        <f>IF($B$7=8,300,0)</f>
        <v>0</v>
      </c>
      <c r="E34" s="117">
        <f>SUM(B34:D34)</f>
        <v>0</v>
      </c>
      <c r="F34" s="118">
        <f>E34/26</f>
        <v>0</v>
      </c>
      <c r="G34" s="118">
        <f t="shared" si="0"/>
        <v>0</v>
      </c>
      <c r="H34" s="46">
        <f t="shared" si="1"/>
        <v>100</v>
      </c>
    </row>
    <row r="35" spans="1:8" x14ac:dyDescent="0.25">
      <c r="A35" s="34" t="s">
        <v>94</v>
      </c>
      <c r="B35" s="32">
        <f>B27+B28+B29+B30</f>
        <v>1200</v>
      </c>
      <c r="C35" s="33">
        <f>SUM(C27:C34)</f>
        <v>300</v>
      </c>
      <c r="D35" s="33">
        <f>SUM(D27:D34)</f>
        <v>600</v>
      </c>
      <c r="E35" s="33">
        <f>SUM(B35:D35)</f>
        <v>2100</v>
      </c>
      <c r="F35" s="33"/>
      <c r="G35" s="33"/>
      <c r="H35" s="32"/>
    </row>
    <row r="36" spans="1:8" x14ac:dyDescent="0.25">
      <c r="A36" s="6"/>
      <c r="B36" s="6"/>
      <c r="C36" s="6"/>
      <c r="D36" s="6"/>
      <c r="E36" s="6"/>
      <c r="F36" s="6"/>
      <c r="G36" s="6"/>
      <c r="H36" s="38"/>
    </row>
    <row r="37" spans="1:8" x14ac:dyDescent="0.25">
      <c r="A37" s="35" t="s">
        <v>95</v>
      </c>
      <c r="B37" s="6"/>
      <c r="C37" s="6"/>
      <c r="D37" s="6"/>
      <c r="E37" s="6"/>
      <c r="F37" s="6"/>
      <c r="G37" s="6"/>
      <c r="H37" s="38"/>
    </row>
    <row r="38" spans="1:8" x14ac:dyDescent="0.25">
      <c r="A38" s="36" t="s">
        <v>96</v>
      </c>
      <c r="B38" s="6"/>
      <c r="C38" s="6"/>
      <c r="D38" s="6"/>
      <c r="E38" s="6"/>
      <c r="F38" s="6"/>
      <c r="G38" s="6"/>
      <c r="H38" s="38"/>
    </row>
    <row r="40" spans="1:8" x14ac:dyDescent="0.25">
      <c r="A40" s="31" t="s">
        <v>97</v>
      </c>
    </row>
  </sheetData>
  <mergeCells count="1">
    <mergeCell ref="E3:G3"/>
  </mergeCells>
  <conditionalFormatting sqref="B18">
    <cfRule type="expression" dxfId="7" priority="4">
      <formula>AND($B$18&gt;0,B7&lt;8)</formula>
    </cfRule>
    <cfRule type="expression" dxfId="6" priority="8">
      <formula>$B$7&lt;8</formula>
    </cfRule>
  </conditionalFormatting>
  <conditionalFormatting sqref="B17">
    <cfRule type="expression" dxfId="5" priority="3">
      <formula>AND($B$17&gt;0,B7&lt;7)</formula>
    </cfRule>
    <cfRule type="expression" dxfId="4" priority="7">
      <formula>$B$7&lt;7</formula>
    </cfRule>
  </conditionalFormatting>
  <conditionalFormatting sqref="B16">
    <cfRule type="expression" dxfId="3" priority="2">
      <formula>AND($B$16&gt;0,B7&lt;6)</formula>
    </cfRule>
    <cfRule type="expression" dxfId="2" priority="6">
      <formula>$B$7&lt;6</formula>
    </cfRule>
  </conditionalFormatting>
  <conditionalFormatting sqref="B15">
    <cfRule type="expression" dxfId="1" priority="1">
      <formula>AND($B$15&gt;0,B7&lt;5)</formula>
    </cfRule>
    <cfRule type="expression" dxfId="0" priority="5">
      <formula>$B$7&lt;5</formula>
    </cfRule>
  </conditionalFormatting>
  <dataValidations count="8">
    <dataValidation type="custom" allowBlank="1" showInputMessage="1" showErrorMessage="1" sqref="B18" xr:uid="{00000000-0002-0000-0000-000000000000}">
      <formula1>AND(OR(B18=1, B18=2, B18=3, B18=4, B18=5, B18=6, B18=7, B18=8, B18=9, B18=10, B18=11, B18=12, B18=13, B18=14, B18=15, B18=16, B18=17, B18=18, B18=19, B18=20),B7&gt;7)</formula1>
    </dataValidation>
    <dataValidation type="custom" allowBlank="1" showInputMessage="1" showErrorMessage="1" sqref="B17" xr:uid="{00000000-0002-0000-0000-000001000000}">
      <formula1>AND(OR(B17=1, B17=2, B17=3, B17=4, B17=5, B17=6, B17=7, B17=8, B17=9, B17=10, B17=11, B17=12, B17=13, B17=14, B17=15, B17=16, B17=17, B17=18, B17=19, B17=20),B7&gt;6)</formula1>
    </dataValidation>
    <dataValidation type="custom" allowBlank="1" showInputMessage="1" showErrorMessage="1" sqref="B16" xr:uid="{00000000-0002-0000-0000-000002000000}">
      <formula1>AND(OR(B16=1, B16=2, B16=3, B16=4, B16=5, B16=6, B16=7, B16=8, B16=9, B16=10, B16=11, B16=12, B16=13, B16=14, B16=15, B16=16, B16=17, B16=18, B16=19, B16=20),B7&gt;5)</formula1>
    </dataValidation>
    <dataValidation type="custom" allowBlank="1" showInputMessage="1" showErrorMessage="1" sqref="B15" xr:uid="{00000000-0002-0000-0000-000003000000}">
      <formula1>AND(OR(B15=1, B15=2, B15=3, B15=4, B15=5, B15=6, B15=7, B15=8, B15=9, B15=10, B15=11, B15=12, B15=13, B15=14, B15=15, B15=16, B15=17, B15=18, B15=19, B15=20),B7&gt;4)</formula1>
    </dataValidation>
    <dataValidation type="custom" allowBlank="1" showInputMessage="1" showErrorMessage="1" sqref="B7" xr:uid="{00000000-0002-0000-0000-000004000000}">
      <formula1>OR(B7=4,B7=5,B7=6,B7=7,B7=8)</formula1>
    </dataValidation>
    <dataValidation type="whole" allowBlank="1" showInputMessage="1" showErrorMessage="1" sqref="B9" xr:uid="{00000000-0002-0000-0000-000005000000}">
      <formula1>2</formula1>
      <formula2>3</formula2>
    </dataValidation>
    <dataValidation type="whole" allowBlank="1" showInputMessage="1" showErrorMessage="1" sqref="B11:B14" xr:uid="{00000000-0002-0000-0000-000006000000}">
      <formula1>0</formula1>
      <formula2>20</formula2>
    </dataValidation>
    <dataValidation type="list" allowBlank="1" showInputMessage="1" showErrorMessage="1" sqref="B6" xr:uid="{00000000-0002-0000-0000-000007000000}">
      <formula1>$B$6</formula1>
    </dataValidation>
  </dataValidations>
  <pageMargins left="0.33" right="0.3" top="0.78740157480314965" bottom="0.78740157480314965" header="0.31496062992125984" footer="0.31496062992125984"/>
  <pageSetup paperSize="9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53"/>
  <sheetViews>
    <sheetView tabSelected="1" view="pageBreakPreview" zoomScaleNormal="100" zoomScaleSheetLayoutView="100" workbookViewId="0">
      <selection activeCell="S16" sqref="S16"/>
    </sheetView>
  </sheetViews>
  <sheetFormatPr baseColWidth="10" defaultColWidth="11.42578125" defaultRowHeight="12.75" x14ac:dyDescent="0.25"/>
  <cols>
    <col min="1" max="1" width="2.140625" style="82" customWidth="1"/>
    <col min="2" max="2" width="4.28515625" style="82" customWidth="1"/>
    <col min="3" max="3" width="4.85546875" style="82" customWidth="1"/>
    <col min="4" max="4" width="35.140625" style="82" customWidth="1"/>
    <col min="5" max="5" width="4.85546875" style="83" customWidth="1"/>
    <col min="6" max="6" width="27.140625" style="92" customWidth="1"/>
    <col min="7" max="7" width="2" style="83" customWidth="1"/>
    <col min="8" max="8" width="5.140625" style="82" customWidth="1"/>
    <col min="9" max="9" width="4.85546875" style="82" customWidth="1"/>
    <col min="10" max="10" width="40.140625" style="82" customWidth="1"/>
    <col min="11" max="11" width="4.28515625" style="83" customWidth="1"/>
    <col min="12" max="12" width="31.42578125" style="92" customWidth="1"/>
    <col min="13" max="13" width="2" style="83" customWidth="1"/>
    <col min="14" max="14" width="5.140625" style="82" customWidth="1"/>
    <col min="15" max="15" width="26.28515625" style="82" customWidth="1"/>
    <col min="16" max="16" width="30.85546875" style="92" customWidth="1"/>
    <col min="17" max="17" width="5.5703125" style="93" customWidth="1"/>
    <col min="18" max="18" width="2.140625" style="82" customWidth="1"/>
    <col min="19" max="16384" width="11.42578125" style="82"/>
  </cols>
  <sheetData>
    <row r="1" spans="2:17" x14ac:dyDescent="0.25">
      <c r="B1" s="58" t="s">
        <v>98</v>
      </c>
      <c r="C1" s="58"/>
      <c r="D1" s="59" t="s">
        <v>99</v>
      </c>
      <c r="E1" s="89"/>
      <c r="G1" s="65"/>
      <c r="H1" s="58" t="s">
        <v>98</v>
      </c>
      <c r="I1" s="58"/>
      <c r="J1" s="59" t="s">
        <v>99</v>
      </c>
      <c r="K1" s="89"/>
      <c r="M1" s="65"/>
      <c r="N1" s="58" t="s">
        <v>98</v>
      </c>
      <c r="O1" s="58"/>
    </row>
    <row r="2" spans="2:17" ht="18" customHeight="1" x14ac:dyDescent="0.25">
      <c r="B2" s="58"/>
      <c r="C2" s="58"/>
      <c r="D2" s="58" t="s">
        <v>100</v>
      </c>
      <c r="E2" s="89"/>
      <c r="F2" s="94" t="s">
        <v>170</v>
      </c>
      <c r="G2" s="65"/>
      <c r="H2" s="58"/>
      <c r="I2" s="58"/>
      <c r="J2" s="58" t="s">
        <v>100</v>
      </c>
      <c r="K2" s="89"/>
      <c r="L2" s="94" t="s">
        <v>172</v>
      </c>
      <c r="M2" s="65"/>
      <c r="N2" s="58"/>
      <c r="O2" s="91"/>
      <c r="P2" s="94" t="s">
        <v>174</v>
      </c>
    </row>
    <row r="3" spans="2:17" x14ac:dyDescent="0.25">
      <c r="B3" s="58">
        <v>33</v>
      </c>
      <c r="C3" s="190" t="s">
        <v>168</v>
      </c>
      <c r="D3" s="191"/>
      <c r="E3" s="90"/>
      <c r="F3" s="95"/>
      <c r="G3" s="67"/>
      <c r="H3" s="58">
        <v>33</v>
      </c>
      <c r="I3" s="190" t="s">
        <v>171</v>
      </c>
      <c r="J3" s="191"/>
      <c r="K3" s="90"/>
      <c r="L3" s="96" t="s">
        <v>101</v>
      </c>
      <c r="M3" s="67"/>
      <c r="N3" s="58">
        <v>33</v>
      </c>
      <c r="O3" s="86" t="s">
        <v>175</v>
      </c>
      <c r="P3" s="95"/>
    </row>
    <row r="4" spans="2:17" x14ac:dyDescent="0.2">
      <c r="B4" s="58">
        <v>34</v>
      </c>
      <c r="C4" s="134"/>
      <c r="D4" s="135"/>
      <c r="E4" s="136"/>
      <c r="F4" s="95"/>
      <c r="G4" s="67"/>
      <c r="H4" s="58">
        <v>34</v>
      </c>
      <c r="I4" s="140" t="s">
        <v>104</v>
      </c>
      <c r="J4" s="138" t="s">
        <v>105</v>
      </c>
      <c r="K4" s="64"/>
      <c r="L4" s="97" t="s">
        <v>103</v>
      </c>
      <c r="M4" s="67"/>
      <c r="N4" s="58">
        <v>34</v>
      </c>
      <c r="O4" s="70"/>
      <c r="P4" s="95"/>
    </row>
    <row r="5" spans="2:17" x14ac:dyDescent="0.2">
      <c r="B5" s="58">
        <v>35</v>
      </c>
      <c r="C5" s="134"/>
      <c r="D5" s="135"/>
      <c r="E5" s="136"/>
      <c r="F5" s="95"/>
      <c r="G5" s="67"/>
      <c r="H5" s="58">
        <v>35</v>
      </c>
      <c r="I5" s="140" t="s">
        <v>102</v>
      </c>
      <c r="J5" s="138" t="s">
        <v>27</v>
      </c>
      <c r="K5" s="64"/>
      <c r="L5" s="95"/>
      <c r="M5" s="67"/>
      <c r="N5" s="58">
        <v>35</v>
      </c>
      <c r="O5" s="70"/>
      <c r="P5" s="95"/>
    </row>
    <row r="6" spans="2:17" ht="34.5" customHeight="1" x14ac:dyDescent="0.2">
      <c r="B6" s="131">
        <v>36</v>
      </c>
      <c r="C6" s="167"/>
      <c r="D6" s="166"/>
      <c r="E6" s="139"/>
      <c r="F6" s="132"/>
      <c r="G6" s="67"/>
      <c r="H6" s="131">
        <v>36</v>
      </c>
      <c r="I6" s="140" t="s">
        <v>106</v>
      </c>
      <c r="J6" s="138" t="s">
        <v>189</v>
      </c>
      <c r="K6" s="133"/>
      <c r="L6" s="80" t="s">
        <v>107</v>
      </c>
      <c r="M6" s="67"/>
      <c r="N6" s="131">
        <v>36</v>
      </c>
      <c r="O6" s="192" t="s">
        <v>193</v>
      </c>
      <c r="P6" s="132"/>
      <c r="Q6" s="82"/>
    </row>
    <row r="7" spans="2:17" ht="24" x14ac:dyDescent="0.2">
      <c r="B7" s="58">
        <v>37</v>
      </c>
      <c r="C7" s="137" t="s">
        <v>108</v>
      </c>
      <c r="D7" s="179" t="s">
        <v>177</v>
      </c>
      <c r="E7" s="136"/>
      <c r="F7" s="95"/>
      <c r="G7" s="100"/>
      <c r="H7" s="58">
        <v>37</v>
      </c>
      <c r="I7" s="140"/>
      <c r="J7" s="138" t="s">
        <v>189</v>
      </c>
      <c r="K7" s="68"/>
      <c r="L7" s="95"/>
      <c r="M7" s="100"/>
      <c r="N7" s="58">
        <v>37</v>
      </c>
      <c r="O7" s="192"/>
      <c r="P7" s="95"/>
      <c r="Q7" s="82"/>
    </row>
    <row r="8" spans="2:17" x14ac:dyDescent="0.2">
      <c r="B8" s="58">
        <v>38</v>
      </c>
      <c r="C8" s="140" t="s">
        <v>109</v>
      </c>
      <c r="D8" s="141" t="s">
        <v>110</v>
      </c>
      <c r="E8" s="136"/>
      <c r="F8" s="95"/>
      <c r="G8" s="67"/>
      <c r="H8" s="58">
        <v>38</v>
      </c>
      <c r="I8" s="140" t="s">
        <v>111</v>
      </c>
      <c r="J8" s="138" t="s">
        <v>112</v>
      </c>
      <c r="K8" s="64"/>
      <c r="L8" s="95"/>
      <c r="M8" s="67"/>
      <c r="N8" s="58">
        <v>38</v>
      </c>
      <c r="O8" s="192"/>
      <c r="P8" s="178" t="s">
        <v>113</v>
      </c>
      <c r="Q8" s="82"/>
    </row>
    <row r="9" spans="2:17" x14ac:dyDescent="0.2">
      <c r="B9" s="58">
        <v>39</v>
      </c>
      <c r="C9" s="140"/>
      <c r="D9" s="141" t="s">
        <v>110</v>
      </c>
      <c r="E9" s="136"/>
      <c r="F9" s="95"/>
      <c r="G9" s="67"/>
      <c r="H9" s="58">
        <v>39</v>
      </c>
      <c r="I9" s="140"/>
      <c r="J9" s="138" t="s">
        <v>112</v>
      </c>
      <c r="K9" s="64"/>
      <c r="L9" s="95"/>
      <c r="M9" s="67"/>
      <c r="N9" s="58">
        <v>39</v>
      </c>
      <c r="O9" s="192"/>
      <c r="P9" s="95"/>
      <c r="Q9" s="82"/>
    </row>
    <row r="10" spans="2:17" x14ac:dyDescent="0.2">
      <c r="B10" s="58">
        <v>40</v>
      </c>
      <c r="C10" s="140"/>
      <c r="D10" s="141" t="s">
        <v>110</v>
      </c>
      <c r="E10" s="136"/>
      <c r="F10" s="95"/>
      <c r="G10" s="67"/>
      <c r="H10" s="58">
        <v>40</v>
      </c>
      <c r="I10" s="140" t="s">
        <v>114</v>
      </c>
      <c r="J10" s="138" t="s">
        <v>115</v>
      </c>
      <c r="K10" s="64"/>
      <c r="L10" s="95"/>
      <c r="M10" s="67"/>
      <c r="N10" s="58">
        <v>40</v>
      </c>
      <c r="O10" s="192"/>
      <c r="P10" s="95"/>
      <c r="Q10" s="82"/>
    </row>
    <row r="11" spans="2:17" x14ac:dyDescent="0.2">
      <c r="B11" s="58">
        <v>41</v>
      </c>
      <c r="C11" s="140"/>
      <c r="D11" s="141" t="s">
        <v>110</v>
      </c>
      <c r="E11" s="136"/>
      <c r="F11" s="95"/>
      <c r="G11" s="67"/>
      <c r="H11" s="58">
        <v>41</v>
      </c>
      <c r="I11" s="140"/>
      <c r="J11" s="138" t="s">
        <v>116</v>
      </c>
      <c r="K11" s="64"/>
      <c r="L11" s="95"/>
      <c r="M11" s="67"/>
      <c r="N11" s="58">
        <v>41</v>
      </c>
      <c r="O11" s="192"/>
      <c r="P11" s="95"/>
      <c r="Q11" s="82"/>
    </row>
    <row r="12" spans="2:17" x14ac:dyDescent="0.2">
      <c r="B12" s="58">
        <v>42</v>
      </c>
      <c r="C12" s="140"/>
      <c r="D12" s="141" t="s">
        <v>110</v>
      </c>
      <c r="E12" s="136"/>
      <c r="F12" s="95"/>
      <c r="G12" s="67"/>
      <c r="H12" s="58">
        <v>42</v>
      </c>
      <c r="I12" s="140"/>
      <c r="J12" s="138" t="s">
        <v>116</v>
      </c>
      <c r="K12" s="64"/>
      <c r="L12" s="98" t="s">
        <v>29</v>
      </c>
      <c r="M12" s="67"/>
      <c r="N12" s="58">
        <v>42</v>
      </c>
      <c r="O12" s="192"/>
      <c r="P12" s="95"/>
      <c r="Q12" s="82"/>
    </row>
    <row r="13" spans="2:17" x14ac:dyDescent="0.2">
      <c r="B13" s="58">
        <v>43</v>
      </c>
      <c r="C13" s="140" t="s">
        <v>109</v>
      </c>
      <c r="D13" s="141" t="s">
        <v>110</v>
      </c>
      <c r="E13" s="136"/>
      <c r="F13" s="95"/>
      <c r="G13" s="67"/>
      <c r="H13" s="58">
        <v>43</v>
      </c>
      <c r="I13" s="140" t="s">
        <v>114</v>
      </c>
      <c r="J13" s="138" t="s">
        <v>115</v>
      </c>
      <c r="K13" s="64"/>
      <c r="L13" s="95"/>
      <c r="M13" s="67"/>
      <c r="N13" s="58">
        <v>43</v>
      </c>
      <c r="O13" s="192"/>
      <c r="P13" s="95"/>
      <c r="Q13" s="82"/>
    </row>
    <row r="14" spans="2:17" x14ac:dyDescent="0.25">
      <c r="B14" s="58">
        <v>44</v>
      </c>
      <c r="C14" s="140" t="s">
        <v>117</v>
      </c>
      <c r="D14" s="142" t="s">
        <v>6</v>
      </c>
      <c r="E14" s="136"/>
      <c r="F14" s="97" t="s">
        <v>6</v>
      </c>
      <c r="G14" s="67"/>
      <c r="H14" s="58">
        <v>44</v>
      </c>
      <c r="I14" s="164" t="s">
        <v>118</v>
      </c>
      <c r="J14" s="164" t="s">
        <v>131</v>
      </c>
      <c r="K14" s="64"/>
      <c r="L14" s="95"/>
      <c r="M14" s="67"/>
      <c r="N14" s="58">
        <v>44</v>
      </c>
      <c r="O14" s="192"/>
      <c r="P14" s="95"/>
      <c r="Q14" s="82"/>
    </row>
    <row r="15" spans="2:17" x14ac:dyDescent="0.2">
      <c r="B15" s="58">
        <v>45</v>
      </c>
      <c r="C15" s="140" t="s">
        <v>120</v>
      </c>
      <c r="D15" s="141" t="s">
        <v>121</v>
      </c>
      <c r="E15" s="136"/>
      <c r="F15" s="95"/>
      <c r="G15" s="67"/>
      <c r="H15" s="58">
        <v>45</v>
      </c>
      <c r="I15" s="140" t="s">
        <v>122</v>
      </c>
      <c r="J15" s="138" t="s">
        <v>123</v>
      </c>
      <c r="K15" s="64"/>
      <c r="L15" s="95"/>
      <c r="M15" s="67"/>
      <c r="N15" s="58">
        <v>45</v>
      </c>
      <c r="O15" s="192"/>
      <c r="P15" s="95"/>
      <c r="Q15" s="82"/>
    </row>
    <row r="16" spans="2:17" x14ac:dyDescent="0.2">
      <c r="B16" s="58">
        <v>46</v>
      </c>
      <c r="C16" s="140"/>
      <c r="D16" s="141" t="s">
        <v>124</v>
      </c>
      <c r="E16" s="136"/>
      <c r="F16" s="95"/>
      <c r="G16" s="67"/>
      <c r="H16" s="58">
        <v>46</v>
      </c>
      <c r="I16" s="140"/>
      <c r="J16" s="138" t="s">
        <v>123</v>
      </c>
      <c r="K16" s="64"/>
      <c r="L16" s="95"/>
      <c r="M16" s="67"/>
      <c r="N16" s="58">
        <v>46</v>
      </c>
      <c r="O16" s="192"/>
      <c r="P16" s="95"/>
      <c r="Q16" s="82"/>
    </row>
    <row r="17" spans="2:17" ht="22.5" x14ac:dyDescent="0.2">
      <c r="B17" s="58">
        <v>47</v>
      </c>
      <c r="C17" s="140"/>
      <c r="D17" s="141" t="s">
        <v>121</v>
      </c>
      <c r="E17" s="136"/>
      <c r="F17" s="95"/>
      <c r="G17" s="67"/>
      <c r="H17" s="58">
        <v>47</v>
      </c>
      <c r="I17" s="140" t="s">
        <v>125</v>
      </c>
      <c r="J17" s="138" t="s">
        <v>190</v>
      </c>
      <c r="K17" s="64"/>
      <c r="L17" s="95"/>
      <c r="M17" s="67"/>
      <c r="N17" s="58">
        <v>47</v>
      </c>
      <c r="O17" s="193"/>
      <c r="P17" s="95"/>
      <c r="Q17" s="82"/>
    </row>
    <row r="18" spans="2:17" ht="22.5" x14ac:dyDescent="0.2">
      <c r="B18" s="58">
        <v>48</v>
      </c>
      <c r="C18" s="140"/>
      <c r="D18" s="141" t="s">
        <v>121</v>
      </c>
      <c r="E18" s="136"/>
      <c r="F18" s="95"/>
      <c r="G18" s="67"/>
      <c r="H18" s="58">
        <v>48</v>
      </c>
      <c r="I18" s="140"/>
      <c r="J18" s="138" t="s">
        <v>190</v>
      </c>
      <c r="K18" s="64"/>
      <c r="L18" s="95"/>
      <c r="M18" s="67"/>
      <c r="N18" s="58">
        <v>48</v>
      </c>
      <c r="O18" s="70"/>
      <c r="P18" s="95"/>
      <c r="Q18" s="82"/>
    </row>
    <row r="19" spans="2:17" ht="45" x14ac:dyDescent="0.2">
      <c r="B19" s="58">
        <v>49</v>
      </c>
      <c r="C19" s="140" t="s">
        <v>126</v>
      </c>
      <c r="D19" s="143" t="s">
        <v>127</v>
      </c>
      <c r="E19" s="136"/>
      <c r="F19" s="95"/>
      <c r="G19" s="67"/>
      <c r="H19" s="58">
        <v>49</v>
      </c>
      <c r="I19" s="140" t="s">
        <v>128</v>
      </c>
      <c r="J19" s="138" t="s">
        <v>191</v>
      </c>
      <c r="K19" s="64"/>
      <c r="L19" s="95"/>
      <c r="M19" s="67"/>
      <c r="N19" s="58">
        <v>49</v>
      </c>
      <c r="O19" s="101" t="s">
        <v>35</v>
      </c>
      <c r="P19" s="102" t="s">
        <v>129</v>
      </c>
      <c r="Q19" s="82"/>
    </row>
    <row r="20" spans="2:17" ht="45" x14ac:dyDescent="0.2">
      <c r="B20" s="58">
        <v>50</v>
      </c>
      <c r="C20" s="140" t="s">
        <v>117</v>
      </c>
      <c r="D20" s="142" t="s">
        <v>6</v>
      </c>
      <c r="E20" s="136"/>
      <c r="F20" s="95"/>
      <c r="G20" s="67"/>
      <c r="H20" s="58">
        <v>50</v>
      </c>
      <c r="I20" s="140"/>
      <c r="J20" s="138" t="s">
        <v>191</v>
      </c>
      <c r="K20" s="64"/>
      <c r="L20" s="95"/>
      <c r="M20" s="67"/>
      <c r="N20" s="58">
        <v>50</v>
      </c>
      <c r="O20" s="70"/>
      <c r="P20" s="178" t="s">
        <v>130</v>
      </c>
      <c r="Q20" s="82"/>
    </row>
    <row r="21" spans="2:17" x14ac:dyDescent="0.25">
      <c r="B21" s="58">
        <v>51</v>
      </c>
      <c r="C21" s="60" t="s">
        <v>118</v>
      </c>
      <c r="D21" s="69" t="s">
        <v>119</v>
      </c>
      <c r="E21" s="139"/>
      <c r="F21" s="95"/>
      <c r="G21" s="67"/>
      <c r="H21" s="58">
        <v>51</v>
      </c>
      <c r="I21" s="164" t="s">
        <v>118</v>
      </c>
      <c r="J21" s="164" t="s">
        <v>131</v>
      </c>
      <c r="K21" s="64"/>
      <c r="L21" s="95"/>
      <c r="M21" s="67"/>
      <c r="N21" s="58">
        <v>51</v>
      </c>
      <c r="O21" s="71"/>
      <c r="P21" s="95"/>
      <c r="Q21" s="82"/>
    </row>
    <row r="22" spans="2:17" x14ac:dyDescent="0.25">
      <c r="B22" s="58">
        <v>52</v>
      </c>
      <c r="C22" s="134"/>
      <c r="D22" s="144"/>
      <c r="E22" s="139"/>
      <c r="F22" s="95"/>
      <c r="G22" s="67"/>
      <c r="H22" s="58">
        <v>52</v>
      </c>
      <c r="I22" s="134"/>
      <c r="J22" s="158"/>
      <c r="K22" s="68"/>
      <c r="L22" s="95"/>
      <c r="M22" s="67"/>
      <c r="N22" s="58">
        <v>52</v>
      </c>
      <c r="O22" s="72"/>
      <c r="P22" s="95"/>
    </row>
    <row r="23" spans="2:17" x14ac:dyDescent="0.25">
      <c r="B23" s="58">
        <v>1</v>
      </c>
      <c r="C23" s="134"/>
      <c r="D23" s="145"/>
      <c r="E23" s="139"/>
      <c r="F23" s="95"/>
      <c r="G23" s="67"/>
      <c r="H23" s="58">
        <v>1</v>
      </c>
      <c r="I23" s="134"/>
      <c r="J23" s="157"/>
      <c r="K23" s="68"/>
      <c r="L23" s="95"/>
      <c r="M23" s="67"/>
      <c r="N23" s="58">
        <v>1</v>
      </c>
      <c r="O23" s="73"/>
      <c r="P23" s="95"/>
    </row>
    <row r="24" spans="2:17" ht="15" x14ac:dyDescent="0.25">
      <c r="B24" s="58">
        <v>2</v>
      </c>
      <c r="C24" s="146"/>
      <c r="D24" s="146"/>
      <c r="E24" s="139"/>
      <c r="F24" s="96" t="s">
        <v>132</v>
      </c>
      <c r="G24" s="67"/>
      <c r="H24" s="58">
        <v>2</v>
      </c>
      <c r="I24" s="134"/>
      <c r="J24" s="157"/>
      <c r="K24" s="68"/>
      <c r="L24" s="97" t="s">
        <v>133</v>
      </c>
      <c r="M24" s="67"/>
      <c r="N24" s="58">
        <v>2</v>
      </c>
      <c r="O24" s="72"/>
      <c r="P24" s="95"/>
    </row>
    <row r="25" spans="2:17" ht="24" customHeight="1" x14ac:dyDescent="0.25">
      <c r="B25" s="58">
        <v>3</v>
      </c>
      <c r="C25" s="61" t="s">
        <v>134</v>
      </c>
      <c r="D25" s="69" t="s">
        <v>135</v>
      </c>
      <c r="E25" s="136"/>
      <c r="F25" s="95"/>
      <c r="G25" s="67"/>
      <c r="H25" s="58">
        <v>3</v>
      </c>
      <c r="I25" s="159" t="s">
        <v>136</v>
      </c>
      <c r="J25" s="160" t="s">
        <v>194</v>
      </c>
      <c r="K25" s="68"/>
      <c r="L25" s="95"/>
      <c r="M25" s="67"/>
      <c r="N25" s="58">
        <v>3</v>
      </c>
      <c r="P25" s="95"/>
    </row>
    <row r="26" spans="2:17" x14ac:dyDescent="0.2">
      <c r="B26" s="58">
        <v>4</v>
      </c>
      <c r="C26" s="134"/>
      <c r="D26" s="147"/>
      <c r="E26" s="136"/>
      <c r="F26" s="95"/>
      <c r="G26" s="67"/>
      <c r="H26" s="58">
        <v>4</v>
      </c>
      <c r="I26" s="134"/>
      <c r="J26" s="147"/>
      <c r="K26" s="64"/>
      <c r="L26" s="95"/>
      <c r="M26" s="67"/>
      <c r="N26" s="58">
        <v>4</v>
      </c>
      <c r="O26" s="72"/>
      <c r="P26" s="178" t="s">
        <v>137</v>
      </c>
    </row>
    <row r="27" spans="2:17" x14ac:dyDescent="0.2">
      <c r="B27" s="58">
        <v>5</v>
      </c>
      <c r="C27" s="134"/>
      <c r="D27" s="147"/>
      <c r="E27" s="150"/>
      <c r="F27" s="95"/>
      <c r="G27" s="67"/>
      <c r="H27" s="58">
        <v>5</v>
      </c>
      <c r="I27" s="134"/>
      <c r="J27" s="147"/>
      <c r="K27" s="64"/>
      <c r="L27" s="95"/>
      <c r="M27" s="67"/>
      <c r="N27" s="58">
        <v>5</v>
      </c>
      <c r="O27" s="101" t="s">
        <v>138</v>
      </c>
      <c r="P27" s="95"/>
      <c r="Q27" s="82"/>
    </row>
    <row r="28" spans="2:17" x14ac:dyDescent="0.2">
      <c r="B28" s="62">
        <v>6</v>
      </c>
      <c r="C28" s="148" t="s">
        <v>139</v>
      </c>
      <c r="D28" s="149" t="s">
        <v>140</v>
      </c>
      <c r="E28" s="139"/>
      <c r="F28" s="97" t="s">
        <v>11</v>
      </c>
      <c r="G28" s="67"/>
      <c r="H28" s="62">
        <v>6</v>
      </c>
      <c r="I28" s="134"/>
      <c r="J28" s="147"/>
      <c r="K28" s="99"/>
      <c r="L28" s="95"/>
      <c r="M28" s="67"/>
      <c r="N28" s="62">
        <v>6</v>
      </c>
      <c r="O28" s="70"/>
      <c r="P28" s="95"/>
      <c r="Q28" s="82"/>
    </row>
    <row r="29" spans="2:17" ht="15" customHeight="1" x14ac:dyDescent="0.25">
      <c r="B29" s="58">
        <v>7</v>
      </c>
      <c r="D29" s="156" t="s">
        <v>169</v>
      </c>
      <c r="E29" s="136"/>
      <c r="F29" s="96" t="s">
        <v>141</v>
      </c>
      <c r="G29" s="67"/>
      <c r="H29" s="58">
        <v>7</v>
      </c>
      <c r="I29" s="161"/>
      <c r="J29" s="161" t="s">
        <v>173</v>
      </c>
      <c r="K29" s="68"/>
      <c r="L29" s="80" t="s">
        <v>142</v>
      </c>
      <c r="M29" s="67"/>
      <c r="N29" s="58">
        <v>7</v>
      </c>
      <c r="O29" s="87" t="s">
        <v>176</v>
      </c>
      <c r="P29" s="95"/>
      <c r="Q29" s="82"/>
    </row>
    <row r="30" spans="2:17" x14ac:dyDescent="0.2">
      <c r="B30" s="58">
        <v>8</v>
      </c>
      <c r="C30" s="140" t="s">
        <v>126</v>
      </c>
      <c r="D30" s="143" t="s">
        <v>127</v>
      </c>
      <c r="E30" s="136"/>
      <c r="F30" s="95"/>
      <c r="G30" s="67"/>
      <c r="H30" s="58">
        <v>8</v>
      </c>
      <c r="I30" s="140" t="s">
        <v>143</v>
      </c>
      <c r="J30" s="141" t="s">
        <v>65</v>
      </c>
      <c r="K30" s="64"/>
      <c r="L30" s="95"/>
      <c r="M30" s="67"/>
      <c r="N30" s="58">
        <v>8</v>
      </c>
      <c r="O30" s="70"/>
      <c r="P30" s="95"/>
      <c r="Q30" s="82"/>
    </row>
    <row r="31" spans="2:17" x14ac:dyDescent="0.2">
      <c r="B31" s="58">
        <v>9</v>
      </c>
      <c r="C31" s="60" t="s">
        <v>118</v>
      </c>
      <c r="D31" s="69" t="s">
        <v>119</v>
      </c>
      <c r="E31" s="136"/>
      <c r="F31" s="95"/>
      <c r="G31" s="67"/>
      <c r="H31" s="58">
        <v>9</v>
      </c>
      <c r="I31" s="140"/>
      <c r="J31" s="141" t="s">
        <v>65</v>
      </c>
      <c r="K31" s="64"/>
      <c r="L31" s="95"/>
      <c r="M31" s="67"/>
      <c r="N31" s="58">
        <v>9</v>
      </c>
      <c r="O31" s="70"/>
      <c r="P31" s="95"/>
      <c r="Q31" s="82"/>
    </row>
    <row r="32" spans="2:17" x14ac:dyDescent="0.2">
      <c r="B32" s="58">
        <v>10</v>
      </c>
      <c r="C32" s="140" t="s">
        <v>144</v>
      </c>
      <c r="D32" s="141" t="s">
        <v>145</v>
      </c>
      <c r="E32" s="136"/>
      <c r="F32" s="95"/>
      <c r="G32" s="67"/>
      <c r="H32" s="58">
        <v>10</v>
      </c>
      <c r="I32" s="140"/>
      <c r="J32" s="141" t="s">
        <v>65</v>
      </c>
      <c r="K32" s="64"/>
      <c r="L32" s="95"/>
      <c r="M32" s="67"/>
      <c r="N32" s="58">
        <v>10</v>
      </c>
      <c r="O32" s="103" t="s">
        <v>185</v>
      </c>
      <c r="P32" s="95"/>
      <c r="Q32" s="82"/>
    </row>
    <row r="33" spans="2:17" x14ac:dyDescent="0.2">
      <c r="B33" s="58">
        <v>11</v>
      </c>
      <c r="C33" s="140"/>
      <c r="D33" s="151" t="s">
        <v>145</v>
      </c>
      <c r="E33" s="136"/>
      <c r="F33" s="95"/>
      <c r="G33" s="67"/>
      <c r="H33" s="58">
        <v>11</v>
      </c>
      <c r="I33" s="140"/>
      <c r="J33" s="141" t="s">
        <v>65</v>
      </c>
      <c r="K33" s="64"/>
      <c r="L33" s="95"/>
      <c r="M33" s="67"/>
      <c r="N33" s="58">
        <v>11</v>
      </c>
      <c r="O33" s="72"/>
      <c r="P33" s="95"/>
      <c r="Q33" s="82"/>
    </row>
    <row r="34" spans="2:17" x14ac:dyDescent="0.2">
      <c r="B34" s="58">
        <v>12</v>
      </c>
      <c r="C34" s="140"/>
      <c r="D34" s="141" t="s">
        <v>145</v>
      </c>
      <c r="E34" s="136"/>
      <c r="F34" s="97" t="s">
        <v>14</v>
      </c>
      <c r="G34" s="67"/>
      <c r="H34" s="58">
        <v>12</v>
      </c>
      <c r="I34" s="140"/>
      <c r="J34" s="141" t="s">
        <v>65</v>
      </c>
      <c r="K34" s="64"/>
      <c r="L34" s="178" t="s">
        <v>146</v>
      </c>
      <c r="M34" s="67"/>
      <c r="N34" s="58">
        <v>12</v>
      </c>
      <c r="O34" s="72"/>
      <c r="P34" s="95"/>
      <c r="Q34" s="82"/>
    </row>
    <row r="35" spans="2:17" ht="15" customHeight="1" x14ac:dyDescent="0.2">
      <c r="B35" s="58">
        <v>13</v>
      </c>
      <c r="C35" s="140"/>
      <c r="D35" s="141" t="s">
        <v>145</v>
      </c>
      <c r="E35" s="152" t="s">
        <v>151</v>
      </c>
      <c r="F35" s="80" t="s">
        <v>147</v>
      </c>
      <c r="G35" s="67"/>
      <c r="H35" s="58">
        <v>13</v>
      </c>
      <c r="I35" s="140"/>
      <c r="J35" s="141" t="s">
        <v>65</v>
      </c>
      <c r="K35" s="68"/>
      <c r="L35" s="95"/>
      <c r="M35" s="67"/>
      <c r="N35" s="58">
        <v>13</v>
      </c>
      <c r="O35" s="75"/>
      <c r="P35" s="95"/>
      <c r="Q35" s="82"/>
    </row>
    <row r="36" spans="2:17" ht="12.75" customHeight="1" x14ac:dyDescent="0.2">
      <c r="B36" s="58">
        <v>14</v>
      </c>
      <c r="C36" s="153"/>
      <c r="D36" s="154" t="s">
        <v>154</v>
      </c>
      <c r="E36" s="136"/>
      <c r="F36" s="95"/>
      <c r="G36" s="63"/>
      <c r="H36" s="58">
        <v>14</v>
      </c>
      <c r="I36" s="140" t="s">
        <v>148</v>
      </c>
      <c r="J36" s="141" t="s">
        <v>149</v>
      </c>
      <c r="K36" s="68"/>
      <c r="L36" s="95"/>
      <c r="M36" s="63"/>
      <c r="N36" s="58">
        <v>14</v>
      </c>
      <c r="O36" s="70"/>
      <c r="P36" s="95"/>
      <c r="Q36" s="82"/>
    </row>
    <row r="37" spans="2:17" ht="13.5" customHeight="1" x14ac:dyDescent="0.2">
      <c r="B37" s="58">
        <v>15</v>
      </c>
      <c r="C37" s="140" t="s">
        <v>144</v>
      </c>
      <c r="D37" s="141" t="s">
        <v>145</v>
      </c>
      <c r="E37" s="136"/>
      <c r="F37" s="95"/>
      <c r="G37" s="67"/>
      <c r="H37" s="58">
        <v>15</v>
      </c>
      <c r="I37" s="164" t="s">
        <v>118</v>
      </c>
      <c r="J37" s="165" t="s">
        <v>150</v>
      </c>
      <c r="K37" s="152" t="s">
        <v>151</v>
      </c>
      <c r="L37" s="95"/>
      <c r="M37" s="67"/>
      <c r="N37" s="58">
        <v>15</v>
      </c>
      <c r="O37" s="70"/>
      <c r="P37" s="95"/>
      <c r="Q37" s="82"/>
    </row>
    <row r="38" spans="2:17" x14ac:dyDescent="0.25">
      <c r="B38" s="58">
        <v>16</v>
      </c>
      <c r="C38" s="60" t="s">
        <v>118</v>
      </c>
      <c r="D38" s="69" t="s">
        <v>119</v>
      </c>
      <c r="E38" s="136"/>
      <c r="F38" s="95"/>
      <c r="G38" s="63"/>
      <c r="H38" s="58">
        <v>16</v>
      </c>
      <c r="I38" s="153"/>
      <c r="J38" s="154" t="s">
        <v>154</v>
      </c>
      <c r="K38" s="64"/>
      <c r="L38" s="95"/>
      <c r="M38" s="63"/>
      <c r="N38" s="58">
        <v>16</v>
      </c>
      <c r="O38" s="70"/>
      <c r="P38" s="95"/>
      <c r="Q38" s="82"/>
    </row>
    <row r="39" spans="2:17" x14ac:dyDescent="0.2">
      <c r="B39" s="58">
        <v>17</v>
      </c>
      <c r="C39" s="140" t="s">
        <v>152</v>
      </c>
      <c r="D39" s="141" t="s">
        <v>153</v>
      </c>
      <c r="E39" s="136"/>
      <c r="F39" s="95"/>
      <c r="G39" s="67"/>
      <c r="H39" s="58">
        <v>17</v>
      </c>
      <c r="I39" s="140" t="s">
        <v>148</v>
      </c>
      <c r="J39" s="141" t="s">
        <v>149</v>
      </c>
      <c r="K39" s="64"/>
      <c r="L39" s="95"/>
      <c r="M39" s="67"/>
      <c r="N39" s="58">
        <v>17</v>
      </c>
      <c r="O39" s="70"/>
      <c r="P39" s="95"/>
      <c r="Q39" s="82"/>
    </row>
    <row r="40" spans="2:17" x14ac:dyDescent="0.2">
      <c r="B40" s="58">
        <v>18</v>
      </c>
      <c r="C40" s="140"/>
      <c r="D40" s="141" t="s">
        <v>153</v>
      </c>
      <c r="E40" s="136"/>
      <c r="F40" s="95"/>
      <c r="G40" s="76"/>
      <c r="H40" s="58">
        <v>18</v>
      </c>
      <c r="I40" s="140"/>
      <c r="J40" s="141" t="s">
        <v>149</v>
      </c>
      <c r="K40" s="64"/>
      <c r="L40" s="104" t="s">
        <v>31</v>
      </c>
      <c r="M40" s="76"/>
      <c r="N40" s="58">
        <v>18</v>
      </c>
      <c r="O40" s="75"/>
      <c r="P40" s="95"/>
      <c r="Q40" s="82"/>
    </row>
    <row r="41" spans="2:17" x14ac:dyDescent="0.2">
      <c r="B41" s="58">
        <v>19</v>
      </c>
      <c r="C41" s="140"/>
      <c r="D41" s="141" t="s">
        <v>153</v>
      </c>
      <c r="E41" s="136"/>
      <c r="F41" s="95"/>
      <c r="G41" s="67"/>
      <c r="H41" s="58">
        <v>19</v>
      </c>
      <c r="I41" s="140"/>
      <c r="J41" s="141" t="s">
        <v>149</v>
      </c>
      <c r="K41" s="64"/>
      <c r="L41" s="95"/>
      <c r="M41" s="67"/>
      <c r="N41" s="58">
        <v>19</v>
      </c>
      <c r="O41" s="72"/>
      <c r="P41" s="95"/>
      <c r="Q41" s="82"/>
    </row>
    <row r="42" spans="2:17" x14ac:dyDescent="0.2">
      <c r="B42" s="58">
        <v>20</v>
      </c>
      <c r="C42" s="140"/>
      <c r="D42" s="141" t="s">
        <v>153</v>
      </c>
      <c r="E42" s="136"/>
      <c r="F42" s="96" t="s">
        <v>155</v>
      </c>
      <c r="G42" s="67"/>
      <c r="H42" s="58">
        <v>20</v>
      </c>
      <c r="I42" s="140"/>
      <c r="J42" s="141" t="s">
        <v>149</v>
      </c>
      <c r="K42" s="64"/>
      <c r="L42" s="96" t="s">
        <v>156</v>
      </c>
      <c r="M42" s="67"/>
      <c r="N42" s="58">
        <v>20</v>
      </c>
      <c r="O42" s="72"/>
      <c r="P42" s="95"/>
      <c r="Q42" s="82"/>
    </row>
    <row r="43" spans="2:17" x14ac:dyDescent="0.2">
      <c r="B43" s="58">
        <v>21</v>
      </c>
      <c r="C43" s="60" t="s">
        <v>118</v>
      </c>
      <c r="D43" s="69" t="s">
        <v>119</v>
      </c>
      <c r="E43" s="136"/>
      <c r="F43" s="95"/>
      <c r="G43" s="67"/>
      <c r="H43" s="58">
        <v>21</v>
      </c>
      <c r="I43" s="164" t="s">
        <v>118</v>
      </c>
      <c r="J43" s="165" t="s">
        <v>150</v>
      </c>
      <c r="K43" s="64"/>
      <c r="L43" s="95"/>
      <c r="M43" s="67"/>
      <c r="N43" s="58">
        <v>21</v>
      </c>
      <c r="O43" s="72"/>
      <c r="P43" s="95"/>
      <c r="Q43" s="82"/>
    </row>
    <row r="44" spans="2:17" x14ac:dyDescent="0.25">
      <c r="B44" s="58">
        <v>22</v>
      </c>
      <c r="C44" s="134"/>
      <c r="D44" s="155"/>
      <c r="E44" s="136"/>
      <c r="F44" s="95"/>
      <c r="G44" s="67"/>
      <c r="H44" s="62">
        <v>22</v>
      </c>
      <c r="I44" s="134"/>
      <c r="J44" s="162"/>
      <c r="K44" s="64"/>
      <c r="L44" s="96" t="s">
        <v>157</v>
      </c>
      <c r="M44" s="67"/>
      <c r="N44" s="62">
        <v>22</v>
      </c>
      <c r="O44" s="72"/>
      <c r="P44" s="95"/>
      <c r="Q44" s="82"/>
    </row>
    <row r="45" spans="2:17" x14ac:dyDescent="0.25">
      <c r="B45" s="58">
        <v>23</v>
      </c>
      <c r="C45" s="134"/>
      <c r="D45" s="155"/>
      <c r="E45" s="64"/>
      <c r="F45" s="95"/>
      <c r="G45" s="67"/>
      <c r="H45" s="58">
        <v>23</v>
      </c>
      <c r="I45" s="134"/>
      <c r="J45" s="162"/>
      <c r="K45" s="64"/>
      <c r="L45" s="95"/>
      <c r="M45" s="67"/>
      <c r="N45" s="58">
        <v>23</v>
      </c>
      <c r="O45" s="79"/>
      <c r="P45" s="95"/>
      <c r="Q45" s="82"/>
    </row>
    <row r="46" spans="2:17" x14ac:dyDescent="0.25">
      <c r="B46" s="58">
        <v>24</v>
      </c>
      <c r="C46" s="74"/>
      <c r="D46" s="74" t="s">
        <v>158</v>
      </c>
      <c r="E46" s="64"/>
      <c r="F46" s="80" t="s">
        <v>159</v>
      </c>
      <c r="G46" s="67"/>
      <c r="H46" s="58">
        <v>24</v>
      </c>
      <c r="I46" s="148" t="s">
        <v>139</v>
      </c>
      <c r="J46" s="163" t="s">
        <v>188</v>
      </c>
      <c r="K46" s="64"/>
      <c r="L46" s="178" t="s">
        <v>160</v>
      </c>
      <c r="M46" s="67"/>
      <c r="N46" s="58">
        <v>24</v>
      </c>
      <c r="O46" s="79"/>
      <c r="P46" s="95"/>
      <c r="Q46" s="82"/>
    </row>
    <row r="47" spans="2:17" x14ac:dyDescent="0.25">
      <c r="B47" s="58">
        <v>25</v>
      </c>
      <c r="C47" s="58"/>
      <c r="D47" s="77"/>
      <c r="E47" s="66"/>
      <c r="F47" s="96" t="s">
        <v>161</v>
      </c>
      <c r="G47" s="67"/>
      <c r="H47" s="58">
        <v>25</v>
      </c>
      <c r="I47" s="58"/>
      <c r="J47" s="78"/>
      <c r="K47" s="66"/>
      <c r="L47" s="95"/>
      <c r="M47" s="67"/>
      <c r="N47" s="58">
        <v>25</v>
      </c>
      <c r="O47" s="79"/>
      <c r="P47" s="95"/>
      <c r="Q47" s="82"/>
    </row>
    <row r="48" spans="2:17" x14ac:dyDescent="0.25">
      <c r="B48" s="58">
        <v>26</v>
      </c>
      <c r="C48" s="58"/>
      <c r="D48" s="77"/>
      <c r="E48" s="66"/>
      <c r="F48" s="95"/>
      <c r="G48" s="67"/>
      <c r="H48" s="58">
        <v>26</v>
      </c>
      <c r="I48" s="58"/>
      <c r="J48" s="78"/>
      <c r="K48" s="66"/>
      <c r="L48" s="178" t="s">
        <v>162</v>
      </c>
      <c r="M48" s="67"/>
      <c r="N48" s="58">
        <v>26</v>
      </c>
      <c r="O48" s="79"/>
      <c r="P48" s="95"/>
      <c r="Q48" s="82"/>
    </row>
    <row r="49" spans="2:16" ht="18" customHeight="1" x14ac:dyDescent="0.25">
      <c r="B49" s="88" t="s">
        <v>163</v>
      </c>
      <c r="C49" s="81"/>
      <c r="G49" s="84"/>
      <c r="H49" s="63"/>
      <c r="I49" s="63"/>
      <c r="J49" s="105"/>
      <c r="K49" s="85"/>
      <c r="M49" s="84"/>
      <c r="N49" s="63"/>
      <c r="O49" s="105"/>
      <c r="P49" s="106"/>
    </row>
    <row r="50" spans="2:16" ht="7.5" customHeight="1" x14ac:dyDescent="0.25">
      <c r="B50" s="81"/>
      <c r="C50" s="81"/>
      <c r="H50" s="63"/>
      <c r="I50" s="63"/>
      <c r="N50" s="63"/>
    </row>
    <row r="51" spans="2:16" x14ac:dyDescent="0.25">
      <c r="B51" s="64"/>
      <c r="C51" s="83"/>
      <c r="D51" s="180" t="s">
        <v>166</v>
      </c>
      <c r="J51" s="177" t="s">
        <v>164</v>
      </c>
      <c r="P51" s="92" t="s">
        <v>192</v>
      </c>
    </row>
    <row r="52" spans="2:16" x14ac:dyDescent="0.25">
      <c r="D52" s="92" t="s">
        <v>167</v>
      </c>
      <c r="J52" s="107" t="s">
        <v>165</v>
      </c>
      <c r="K52" s="108"/>
      <c r="O52" s="109"/>
    </row>
    <row r="53" spans="2:16" x14ac:dyDescent="0.25">
      <c r="D53" s="92"/>
    </row>
  </sheetData>
  <mergeCells count="3">
    <mergeCell ref="C3:D3"/>
    <mergeCell ref="I3:J3"/>
    <mergeCell ref="O6:O17"/>
  </mergeCells>
  <pageMargins left="0.31496062992125984" right="0.15748031496062992" top="1.0236220472440944" bottom="0.23622047244094491" header="0.55118110236220474" footer="0.6692913385826772"/>
  <pageSetup paperSize="9"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78B047449D584097B9653E48189C75" ma:contentTypeVersion="12" ma:contentTypeDescription="Ein neues Dokument erstellen." ma:contentTypeScope="" ma:versionID="1b917621b153d8e19aef21a47a36c269">
  <xsd:schema xmlns:xsd="http://www.w3.org/2001/XMLSchema" xmlns:xs="http://www.w3.org/2001/XMLSchema" xmlns:p="http://schemas.microsoft.com/office/2006/metadata/properties" xmlns:ns2="15a1b18e-c410-48c8-974d-0f54ba04dfa5" xmlns:ns3="39ba1fcf-4c11-4dbe-b928-8702eb4af04a" targetNamespace="http://schemas.microsoft.com/office/2006/metadata/properties" ma:root="true" ma:fieldsID="b2c21a9b8697a6766cce15229414e1d8" ns2:_="" ns3:_="">
    <xsd:import namespace="15a1b18e-c410-48c8-974d-0f54ba04dfa5"/>
    <xsd:import namespace="39ba1fcf-4c11-4dbe-b928-8702eb4af0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a1b18e-c410-48c8-974d-0f54ba04df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a1fcf-4c11-4dbe-b928-8702eb4af04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D5BD6C-801F-488E-AF03-69E77F5652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36FBC2-70C0-4DC0-9315-B41DB59B0D5E}">
  <ds:schemaRefs>
    <ds:schemaRef ds:uri="b21ba8cd-c303-49e2-849d-4fb229306afa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5c889430-c0bc-4de3-b079-9c3a018927e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E17F0BA-88E5-43C5-BE1E-F9DFF31832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a1b18e-c410-48c8-974d-0f54ba04dfa5"/>
    <ds:schemaRef ds:uri="39ba1fcf-4c11-4dbe-b928-8702eb4af0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Studienverlaufsplaner</vt:lpstr>
      <vt:lpstr>Angepasstes Basiscurriculum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melanie.ruoss</dc:creator>
  <cp:keywords/>
  <dc:description/>
  <cp:lastModifiedBy>Hänggeli Jacqueline (hac)</cp:lastModifiedBy>
  <cp:revision/>
  <dcterms:created xsi:type="dcterms:W3CDTF">2010-11-09T14:35:57Z</dcterms:created>
  <dcterms:modified xsi:type="dcterms:W3CDTF">2021-01-25T16:55:28Z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0x0101003378B047449D584097B9653E48189C75</vt:lpwstr>
  </property>
</Properties>
</file>